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5389990A-7EBD-4E01-B217-4B71BCC216F9}" xr6:coauthVersionLast="47" xr6:coauthVersionMax="47" xr10:uidLastSave="{00000000-0000-0000-0000-000000000000}"/>
  <bookViews>
    <workbookView xWindow="-120" yWindow="-120" windowWidth="29040" windowHeight="15840" activeTab="2" xr2:uid="{200AB9DF-C0C3-4752-B0BD-0EF65030082E}"/>
  </bookViews>
  <sheets>
    <sheet name="Récap" sheetId="3" r:id="rId1"/>
    <sheet name="Aspects" sheetId="1" r:id="rId2"/>
    <sheet name="Sorts" sheetId="4" r:id="rId3"/>
    <sheet name="Feuil2" sheetId="2" state="hidden" r:id="rId4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34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" i="1"/>
  <c r="N2" i="1"/>
  <c r="H29" i="1"/>
  <c r="H28" i="1"/>
  <c r="H17" i="1"/>
  <c r="H13" i="1"/>
  <c r="H36" i="1"/>
  <c r="L14" i="1"/>
  <c r="U14" i="1" s="1"/>
  <c r="H35" i="1"/>
  <c r="L20" i="1"/>
  <c r="U20" i="1" s="1"/>
  <c r="H18" i="1"/>
  <c r="H8" i="1"/>
  <c r="H22" i="1"/>
  <c r="H4" i="1"/>
  <c r="E17" i="1"/>
  <c r="E9" i="1"/>
  <c r="E32" i="1"/>
  <c r="E36" i="1"/>
  <c r="E23" i="1"/>
  <c r="E14" i="1"/>
  <c r="L35" i="1"/>
  <c r="U35" i="1" s="1"/>
  <c r="E20" i="1"/>
  <c r="E18" i="1"/>
  <c r="E22" i="1"/>
  <c r="E4" i="1"/>
  <c r="H14" i="1"/>
  <c r="H12" i="1"/>
  <c r="H33" i="1"/>
  <c r="H27" i="1"/>
  <c r="L31" i="1"/>
  <c r="U31" i="1" s="1"/>
  <c r="H32" i="1"/>
  <c r="L15" i="1"/>
  <c r="U15" i="1" s="1"/>
  <c r="L25" i="1"/>
  <c r="U25" i="1" s="1"/>
  <c r="H5" i="1"/>
  <c r="L11" i="1"/>
  <c r="U11" i="1" s="1"/>
  <c r="L23" i="1"/>
  <c r="U23" i="1" s="1"/>
  <c r="E34" i="1"/>
  <c r="E33" i="1"/>
  <c r="L10" i="1"/>
  <c r="U10" i="1" s="1"/>
  <c r="E21" i="1"/>
  <c r="E28" i="1"/>
  <c r="L37" i="1"/>
  <c r="U37" i="1" s="1"/>
  <c r="B9" i="1"/>
  <c r="B36" i="1"/>
  <c r="L19" i="1"/>
  <c r="U19" i="1" s="1"/>
  <c r="B8" i="1"/>
  <c r="B22" i="1"/>
  <c r="L24" i="1"/>
  <c r="U24" i="1" s="1"/>
  <c r="S2" i="1"/>
  <c r="S28" i="1"/>
  <c r="S6" i="1"/>
  <c r="S29" i="1"/>
  <c r="S16" i="1"/>
  <c r="S11" i="1"/>
  <c r="S36" i="1"/>
  <c r="S9" i="1"/>
  <c r="S13" i="1"/>
  <c r="S27" i="1"/>
  <c r="S30" i="1"/>
  <c r="S32" i="1"/>
  <c r="S5" i="1"/>
  <c r="S26" i="1"/>
  <c r="S17" i="1"/>
  <c r="S25" i="1"/>
  <c r="S21" i="1"/>
  <c r="S19" i="1"/>
  <c r="S31" i="1"/>
  <c r="S15" i="1"/>
  <c r="S10" i="1"/>
  <c r="S8" i="1"/>
  <c r="S22" i="1"/>
  <c r="S35" i="1"/>
  <c r="S20" i="1"/>
  <c r="S14" i="1"/>
  <c r="S23" i="1"/>
  <c r="S24" i="1"/>
  <c r="S37" i="1"/>
  <c r="S33" i="1"/>
  <c r="S18" i="1"/>
  <c r="S12" i="1"/>
  <c r="S4" i="1"/>
  <c r="S7" i="1"/>
  <c r="S3" i="1"/>
  <c r="L2" i="1"/>
  <c r="U2" i="1" s="1"/>
  <c r="L30" i="1"/>
  <c r="U30" i="1" s="1"/>
  <c r="L26" i="1"/>
  <c r="U26" i="1" s="1"/>
  <c r="L6" i="1"/>
  <c r="U6" i="1" s="1"/>
  <c r="L17" i="1"/>
  <c r="U17" i="1" s="1"/>
  <c r="L16" i="1"/>
  <c r="U16" i="1" s="1"/>
  <c r="L21" i="1"/>
  <c r="U21" i="1" s="1"/>
  <c r="L12" i="1"/>
  <c r="U12" i="1" s="1"/>
  <c r="L7" i="1"/>
  <c r="U7" i="1" s="1"/>
  <c r="L3" i="1"/>
  <c r="U3" i="1" s="1"/>
  <c r="B28" i="1"/>
  <c r="K28" i="1"/>
  <c r="Q28" i="1"/>
  <c r="R28" i="1"/>
  <c r="B29" i="1"/>
  <c r="K29" i="1"/>
  <c r="Q29" i="1"/>
  <c r="R29" i="1"/>
  <c r="E19" i="1"/>
  <c r="H19" i="1"/>
  <c r="K19" i="1"/>
  <c r="Q19" i="1"/>
  <c r="R19" i="1"/>
  <c r="B26" i="1"/>
  <c r="E26" i="1"/>
  <c r="H26" i="1"/>
  <c r="K26" i="1"/>
  <c r="Q26" i="1"/>
  <c r="R26" i="1"/>
  <c r="B27" i="1"/>
  <c r="K27" i="1"/>
  <c r="Q27" i="1"/>
  <c r="R27" i="1"/>
  <c r="B30" i="1"/>
  <c r="E30" i="1"/>
  <c r="H30" i="1"/>
  <c r="K30" i="1"/>
  <c r="Q30" i="1"/>
  <c r="R30" i="1"/>
  <c r="B31" i="1"/>
  <c r="E31" i="1"/>
  <c r="H31" i="1"/>
  <c r="K31" i="1"/>
  <c r="Q31" i="1"/>
  <c r="R31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4" i="1"/>
  <c r="H24" i="1"/>
  <c r="K24" i="1"/>
  <c r="Q24" i="1"/>
  <c r="R24" i="1"/>
  <c r="B37" i="1"/>
  <c r="E37" i="1"/>
  <c r="H37" i="1"/>
  <c r="K37" i="1"/>
  <c r="Q37" i="1"/>
  <c r="R37" i="1"/>
  <c r="B6" i="1"/>
  <c r="E6" i="1"/>
  <c r="H6" i="1"/>
  <c r="K6" i="1"/>
  <c r="Q6" i="1"/>
  <c r="R6" i="1"/>
  <c r="B16" i="1"/>
  <c r="E16" i="1"/>
  <c r="H16" i="1"/>
  <c r="K16" i="1"/>
  <c r="Q16" i="1"/>
  <c r="R16" i="1"/>
  <c r="B13" i="1"/>
  <c r="E13" i="1"/>
  <c r="K13" i="1"/>
  <c r="Q13" i="1"/>
  <c r="R13" i="1"/>
  <c r="K32" i="1"/>
  <c r="Q32" i="1"/>
  <c r="R32" i="1"/>
  <c r="K36" i="1"/>
  <c r="Q36" i="1"/>
  <c r="R36" i="1"/>
  <c r="E8" i="1"/>
  <c r="K8" i="1"/>
  <c r="Q8" i="1"/>
  <c r="R8" i="1"/>
  <c r="K18" i="1"/>
  <c r="Q18" i="1"/>
  <c r="R18" i="1"/>
  <c r="B20" i="1"/>
  <c r="H20" i="1"/>
  <c r="K20" i="1"/>
  <c r="Q20" i="1"/>
  <c r="R20" i="1"/>
  <c r="K22" i="1"/>
  <c r="Q22" i="1"/>
  <c r="R22" i="1"/>
  <c r="B14" i="1"/>
  <c r="K14" i="1"/>
  <c r="Q14" i="1"/>
  <c r="R14" i="1"/>
  <c r="B33" i="1"/>
  <c r="K33" i="1"/>
  <c r="Q33" i="1"/>
  <c r="R33" i="1"/>
  <c r="B34" i="1"/>
  <c r="H34" i="1"/>
  <c r="K34" i="1"/>
  <c r="Q34" i="1"/>
  <c r="R34" i="1"/>
  <c r="B12" i="1"/>
  <c r="E12" i="1"/>
  <c r="K12" i="1"/>
  <c r="Q12" i="1"/>
  <c r="R12" i="1"/>
  <c r="B23" i="1"/>
  <c r="H23" i="1"/>
  <c r="K23" i="1"/>
  <c r="Q23" i="1"/>
  <c r="R23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7" i="1"/>
  <c r="K17" i="1"/>
  <c r="Q17" i="1"/>
  <c r="R17" i="1"/>
  <c r="B21" i="1"/>
  <c r="H21" i="1"/>
  <c r="K21" i="1"/>
  <c r="Q21" i="1"/>
  <c r="R21" i="1"/>
  <c r="B25" i="1"/>
  <c r="E25" i="1"/>
  <c r="H25" i="1"/>
  <c r="K25" i="1"/>
  <c r="Q25" i="1"/>
  <c r="R25" i="1"/>
  <c r="C11" i="3"/>
  <c r="C12" i="3"/>
  <c r="C13" i="3"/>
  <c r="C14" i="3"/>
  <c r="C15" i="3"/>
  <c r="C16" i="3"/>
  <c r="C17" i="3"/>
  <c r="T28" i="1" l="1"/>
  <c r="T13" i="1"/>
  <c r="T31" i="1"/>
  <c r="L18" i="1"/>
  <c r="U18" i="1" s="1"/>
  <c r="L34" i="1"/>
  <c r="U34" i="1" s="1"/>
  <c r="L4" i="1"/>
  <c r="U4" i="1" s="1"/>
  <c r="L29" i="1"/>
  <c r="U29" i="1" s="1"/>
  <c r="L27" i="1"/>
  <c r="U27" i="1" s="1"/>
  <c r="L5" i="1"/>
  <c r="U5" i="1" s="1"/>
  <c r="E27" i="1"/>
  <c r="E29" i="1"/>
  <c r="E5" i="1"/>
  <c r="L33" i="1"/>
  <c r="U33" i="1" s="1"/>
  <c r="L28" i="1"/>
  <c r="U28" i="1" s="1"/>
  <c r="L13" i="1"/>
  <c r="U13" i="1" s="1"/>
  <c r="L32" i="1"/>
  <c r="U32" i="1" s="1"/>
  <c r="L9" i="1"/>
  <c r="U9" i="1" s="1"/>
  <c r="B18" i="1"/>
  <c r="B19" i="1"/>
  <c r="L36" i="1"/>
  <c r="U36" i="1" s="1"/>
  <c r="B24" i="1"/>
  <c r="B4" i="1"/>
  <c r="B32" i="1"/>
  <c r="L22" i="1"/>
  <c r="U22" i="1" s="1"/>
  <c r="L8" i="1"/>
  <c r="U8" i="1" s="1"/>
  <c r="M26" i="1"/>
  <c r="V26" i="1" s="1"/>
  <c r="M21" i="1"/>
  <c r="V21" i="1" s="1"/>
  <c r="M23" i="1"/>
  <c r="V23" i="1" s="1"/>
  <c r="M17" i="1"/>
  <c r="V17" i="1" s="1"/>
  <c r="M25" i="1"/>
  <c r="V25" i="1" s="1"/>
  <c r="M6" i="1"/>
  <c r="V6" i="1" s="1"/>
  <c r="M2" i="1"/>
  <c r="V2" i="1" s="1"/>
  <c r="T20" i="1"/>
  <c r="T37" i="1"/>
  <c r="T5" i="1"/>
  <c r="T14" i="1"/>
  <c r="T16" i="1"/>
  <c r="T30" i="1"/>
  <c r="T3" i="1"/>
  <c r="T7" i="1"/>
  <c r="T29" i="1"/>
  <c r="T10" i="1"/>
  <c r="T15" i="1"/>
  <c r="M12" i="1"/>
  <c r="V12" i="1" s="1"/>
  <c r="T4" i="1"/>
  <c r="T35" i="1"/>
  <c r="T24" i="1"/>
  <c r="T25" i="1"/>
  <c r="T17" i="1"/>
  <c r="T26" i="1"/>
  <c r="T12" i="1"/>
  <c r="T18" i="1"/>
  <c r="T36" i="1"/>
  <c r="T33" i="1"/>
  <c r="T6" i="1"/>
  <c r="M19" i="1"/>
  <c r="V19" i="1" s="1"/>
  <c r="T23" i="1"/>
  <c r="T2" i="1"/>
  <c r="T9" i="1"/>
  <c r="T34" i="1"/>
  <c r="T32" i="1"/>
  <c r="T11" i="1"/>
  <c r="T22" i="1"/>
  <c r="T8" i="1"/>
  <c r="T19" i="1"/>
  <c r="T21" i="1"/>
  <c r="T27" i="1"/>
  <c r="M37" i="1"/>
  <c r="V37" i="1" s="1"/>
  <c r="M24" i="1"/>
  <c r="V24" i="1" s="1"/>
  <c r="M14" i="1"/>
  <c r="V14" i="1" s="1"/>
  <c r="M20" i="1"/>
  <c r="V20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1" i="1"/>
  <c r="V31" i="1" s="1"/>
  <c r="M16" i="1"/>
  <c r="V16" i="1" s="1"/>
  <c r="M30" i="1"/>
  <c r="V30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8" i="1" l="1"/>
  <c r="V8" i="1" s="1"/>
  <c r="M5" i="1"/>
  <c r="V5" i="1" s="1"/>
  <c r="M34" i="1"/>
  <c r="V34" i="1" s="1"/>
  <c r="M4" i="1"/>
  <c r="V4" i="1" s="1"/>
  <c r="M18" i="1"/>
  <c r="V18" i="1" s="1"/>
  <c r="M29" i="1"/>
  <c r="V29" i="1" s="1"/>
  <c r="M27" i="1"/>
  <c r="V27" i="1" s="1"/>
  <c r="M28" i="1"/>
  <c r="V28" i="1" s="1"/>
  <c r="M33" i="1"/>
  <c r="V33" i="1" s="1"/>
  <c r="M32" i="1"/>
  <c r="V32" i="1" s="1"/>
  <c r="M9" i="1"/>
  <c r="V9" i="1" s="1"/>
  <c r="M13" i="1"/>
  <c r="V13" i="1" s="1"/>
  <c r="M22" i="1"/>
  <c r="V22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<sst xmlns="http://schemas.openxmlformats.org/spreadsheetml/2006/main" count="211" uniqueCount="91">
  <si>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</si>
  <si>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</si>
  <si>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</si>
  <si>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</si>
  <si>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</si>
  <si>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</si>
  <si>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</si>
  <si>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</si>
  <si>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</si>
  <si>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</si>
  <si>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</si>
  <si>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</si>
  <si>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</si>
  <si>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</si>
  <si>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</si>
  <si>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</si>
  <si>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</si>
  <si>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</si>
  <si>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</si>
  <si>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</si>
  <si>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</si>
  <si>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</si>
  <si>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</si>
  <si>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</si>
  <si>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</si>
  <si>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</si>
  <si>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</si>
  <si>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</si>
  <si>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</si>
  <si>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</si>
  <si>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</si>
  <si>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</si>
  <si>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</si>
  <si>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</si>
  <si>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</si>
  <si>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</si>
  <si>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</si>
  <si>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</si>
  <si>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</si>
  <si>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</si>
  <si>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</si>
  <si>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</si>
  <si>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</si>
  <si>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</si>
  <si>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</si>
  <si>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</si>
  <si>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</si>
  <si>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</si>
  <si>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</si>
  <si>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</si>
  <si>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</si>
  <si>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</si>
  <si>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</si>
  <si>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</si>
  <si>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</si>
  <si>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</si>
  <si>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</si>
  <si>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</si>
  <si>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</si>
  <si>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</si>
  <si>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</si>
  <si>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</si>
  <si>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</si>
  <si>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</si>
  <si>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</si>
  <si>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</si>
  <si>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</si>
  <si>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</si>
  <si>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</si>
  <si>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</si>
  <si>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</si>
  <si>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</si>
  <si>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</si>
  <si>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</si>
  <si>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</si>
  <si>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</si>
  <si>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</si>
  <si>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</si>
  <si>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</si>
  <si>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</si>
  <si>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</si>
  <si>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</si>
  <si>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</si>
  <si>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</si>
  <si>
    <t>Vernil</t>
  </si>
  <si>
    <t>Sort</t>
  </si>
  <si>
    <t>Type</t>
  </si>
  <si>
    <t>Cout</t>
  </si>
  <si>
    <t>Durée</t>
  </si>
  <si>
    <t>Element</t>
  </si>
  <si>
    <t>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</si>
</sst>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8FAE0E-3C8A-48F7-A7E1-FC2E477A7D3C}" name="Tableau3" displayName="Tableau3" ref="A1:G2" insertRow="1" totalsRowShown="0">
  <autoFilter ref="A1:G2" xr:uid="{238FAE0E-3C8A-48F7-A7E1-FC2E477A7D3C}"/>
  <tableColumns count="7">
    <tableColumn id="1" xr3:uid="{A2AB743F-9073-4A57-9EDA-5E0E415BD54F}" name="Sort"/>
    <tableColumn id="2" xr3:uid="{BA70F8CE-2D33-4A86-A98E-EBA3598A81C2}" name="Rang"/>
    <tableColumn id="3" xr3:uid="{3579E514-6C5C-4F90-B910-48D47EA58876}" name="Type"/>
    <tableColumn id="4" xr3:uid="{AA9D852E-6073-4283-B04F-301D3A15EB76}" name="Element"/>
    <tableColumn id="5" xr3:uid="{B3C7CCA8-728B-479A-BA99-7E199D13407C}" name="Cout"/>
    <tableColumn id="6" xr3:uid="{D7AF6421-4267-4A3B-AAF6-4E44AA0942F5}" name="Durée"/>
    <tableColumn id="7" xr3:uid="{B712D949-FEF4-4A69-A7FE-B58DE93D47BB}" name="Commentai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workbookViewId="0">
      <selection activeCell="B22" sqref="B22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69</v>
      </c>
      <c r="G2" s="11" t="s">
        <v>70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70</v>
      </c>
      <c r="G3" t="s">
        <v>15</v>
      </c>
      <c r="H3" t="s">
        <v>14</v>
      </c>
      <c r="I3" t="s">
        <v>5</v>
      </c>
      <c r="K3" t="s">
        <v>81</v>
      </c>
      <c r="L3" s="22">
        <v>0.15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82</v>
      </c>
      <c r="L5" s="22">
        <v>0.2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83</v>
      </c>
      <c r="L7" s="22">
        <v>0.3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69</v>
      </c>
      <c r="G12" s="11" t="s">
        <v>70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70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zoomScaleNormal="100" workbookViewId="0">
      <selection activeCell="S42" sqref="S42"/>
    </sheetView>
  </sheetViews>
  <sheetFormatPr baseColWidth="10" defaultRowHeight="15" x14ac:dyDescent="0.25"/>
  <cols>
    <col min="1" max="1" width="15.140625" customWidth="1"/>
    <col min="2" max="2" width="13.7109375" bestFit="1" customWidth="1"/>
    <col min="3" max="3" width="12.7109375" style="17" hidden="1" customWidth="1"/>
    <col min="4" max="4" width="13" style="17" hidden="1" customWidth="1"/>
    <col min="5" max="5" width="12" style="17" bestFit="1" customWidth="1"/>
    <col min="6" max="6" width="13.5703125" style="17" hidden="1" customWidth="1"/>
    <col min="7" max="7" width="13.85546875" style="17" hidden="1" customWidth="1"/>
    <col min="8" max="8" width="15.140625" style="17" bestFit="1" customWidth="1"/>
    <col min="9" max="9" width="12.7109375" style="17" hidden="1" customWidth="1"/>
    <col min="10" max="10" width="13" style="17" hidden="1" customWidth="1"/>
    <col min="11" max="11" width="11.42578125" style="17" hidden="1" customWidth="1"/>
    <col min="12" max="12" width="11.7109375" hidden="1" customWidth="1"/>
    <col min="13" max="13" width="13.28515625" hidden="1" customWidth="1"/>
    <col min="14" max="14" width="11.5703125" customWidth="1"/>
    <col min="15" max="15" width="15.140625" customWidth="1"/>
    <col min="16" max="16" width="18" bestFit="1" customWidth="1"/>
    <col min="17" max="17" width="8.5703125" hidden="1" customWidth="1"/>
    <col min="18" max="18" width="7" hidden="1" customWidth="1"/>
    <col min="19" max="19" width="2.85546875" customWidth="1"/>
    <col min="20" max="20" width="6.85546875" bestFit="1" customWidth="1"/>
    <col min="21" max="21" width="7.140625" bestFit="1" customWidth="1"/>
    <col min="22" max="22" width="8.7109375" bestFit="1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64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65</v>
      </c>
      <c r="L1" s="16" t="s">
        <v>67</v>
      </c>
      <c r="M1" s="16" t="s">
        <v>68</v>
      </c>
      <c r="N1" s="17" t="s">
        <v>77</v>
      </c>
      <c r="O1" t="s">
        <v>75</v>
      </c>
      <c r="P1" t="s">
        <v>3</v>
      </c>
      <c r="Q1" s="16" t="s">
        <v>1</v>
      </c>
      <c r="R1" s="16" t="s">
        <v>2</v>
      </c>
      <c r="S1" t="s">
        <v>36</v>
      </c>
      <c r="T1" t="s">
        <v>72</v>
      </c>
      <c r="U1" t="s">
        <v>73</v>
      </c>
      <c r="V1" t="s">
        <v>71</v>
      </c>
      <c r="W1" t="s">
        <v>74</v>
      </c>
    </row>
    <row r="2" spans="1:23" x14ac:dyDescent="0.25">
      <c r="A2" s="1" t="s">
        <v>18</v>
      </c>
      <c r="B2" s="21" t="str">
        <f>Tableau2[[#This Row],[Phy min]] &amp; " - " &amp; Tableau2[[#This Row],[Phy max]]</f>
        <v>18 - 25</v>
      </c>
      <c r="C2" s="18">
        <v>18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34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15</v>
      </c>
      <c r="N2" s="17">
        <f>ROUNDUP(AVERAGE(Tableau2[[#This Row],[Phy min]:[Phy max]])*WPHYSIC+AVERAGE(Tableau2[[#This Row],[Men min]:[Men max]])*WMENTAL+AVERAGE(Tableau2[[#This Row],[Cha min]:[Cha max]])*WCHARAC,0)</f>
        <v>9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6 - 18</v>
      </c>
      <c r="C3" s="18">
        <v>6</v>
      </c>
      <c r="D3" s="18">
        <v>18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58</v>
      </c>
      <c r="M3" s="19">
        <f>MAX(Tableau2[[#This Row],[Max stats]]-Tableau2[[#This Row],[Min stats]],0)</f>
        <v>27</v>
      </c>
      <c r="N3" s="17">
        <f>ROUNDUP(AVERAGE(Tableau2[[#This Row],[Phy min]:[Phy max]])*WPHYSIC+AVERAGE(Tableau2[[#This Row],[Men min]:[Men max]])*WMENTAL+AVERAGE(Tableau2[[#This Row],[Cha min]:[Cha max]])*WCHARAC,0)</f>
        <v>10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18 - 25</v>
      </c>
      <c r="C4" s="18">
        <v>18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24</v>
      </c>
      <c r="N4" s="17">
        <f>ROUNDUP(AVERAGE(Tableau2[[#This Row],[Phy min]:[Phy max]])*WPHYSIC+AVERAGE(Tableau2[[#This Row],[Men min]:[Men max]])*WMENTAL+AVERAGE(Tableau2[[#This Row],[Cha min]:[Cha max]])*WCHARAC,0)</f>
        <v>8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6 - 15</v>
      </c>
      <c r="C5" s="18">
        <v>6</v>
      </c>
      <c r="D5" s="18">
        <v>15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26</v>
      </c>
      <c r="L5" s="19">
        <f>Tableau2[[#This Row],[Phy max]]+Tableau2[[#This Row],[Men max]]+Tableau2[[#This Row],[Cha max]]</f>
        <v>53</v>
      </c>
      <c r="M5" s="19">
        <f>MAX(Tableau2[[#This Row],[Max stats]]-Tableau2[[#This Row],[Min stats]],0)</f>
        <v>27</v>
      </c>
      <c r="N5" s="17">
        <f>ROUNDUP(AVERAGE(Tableau2[[#This Row],[Phy min]:[Phy max]])*WPHYSIC+AVERAGE(Tableau2[[#This Row],[Men min]:[Men max]])*WMENTAL+AVERAGE(Tableau2[[#This Row],[Cha min]:[Cha max]])*WCHARAC,0)</f>
        <v>9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3 - 13</v>
      </c>
      <c r="C6" s="18">
        <v>3</v>
      </c>
      <c r="D6" s="18">
        <v>13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53</v>
      </c>
      <c r="M6" s="19">
        <f>MAX(Tableau2[[#This Row],[Max stats]]-Tableau2[[#This Row],[Min stats]],0)</f>
        <v>28</v>
      </c>
      <c r="N6" s="17">
        <f>ROUNDUP(AVERAGE(Tableau2[[#This Row],[Phy min]:[Phy max]])*WPHYSIC+AVERAGE(Tableau2[[#This Row],[Men min]:[Men max]])*WMENTAL+AVERAGE(Tableau2[[#This Row],[Cha min]:[Cha max]])*WCHARAC,0)</f>
        <v>9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18 - 25</v>
      </c>
      <c r="C7" s="18">
        <v>18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29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24</v>
      </c>
      <c r="N7" s="17">
        <f>ROUNDUP(AVERAGE(Tableau2[[#This Row],[Phy min]:[Phy max]])*WPHYSIC+AVERAGE(Tableau2[[#This Row],[Men min]:[Men max]])*WMENTAL+AVERAGE(Tableau2[[#This Row],[Cha min]:[Cha max]])*WCHARAC,0)</f>
        <v>9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8 - 20</v>
      </c>
      <c r="C8" s="18">
        <v>8</v>
      </c>
      <c r="D8" s="18">
        <v>20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21</v>
      </c>
      <c r="L8" s="19">
        <f>Tableau2[[#This Row],[Phy max]]+Tableau2[[#This Row],[Men max]]+Tableau2[[#This Row],[Cha max]]</f>
        <v>58</v>
      </c>
      <c r="M8" s="19">
        <f>MAX(Tableau2[[#This Row],[Max stats]]-Tableau2[[#This Row],[Min stats]],0)</f>
        <v>37</v>
      </c>
      <c r="N8" s="17">
        <f>ROUNDUP(AVERAGE(Tableau2[[#This Row],[Phy min]:[Phy max]])*WPHYSIC+AVERAGE(Tableau2[[#This Row],[Men min]:[Men max]])*WMENTAL+AVERAGE(Tableau2[[#This Row],[Cha min]:[Cha max]])*WCHARAC,0)</f>
        <v>9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78</v>
      </c>
      <c r="B9" s="21" t="str">
        <f>Tableau2[[#This Row],[Phy min]] &amp; " - " &amp; Tableau2[[#This Row],[Phy max]]</f>
        <v>10 - 18</v>
      </c>
      <c r="C9" s="18">
        <v>10</v>
      </c>
      <c r="D9" s="18">
        <v>18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25</v>
      </c>
      <c r="L9" s="19">
        <f>Tableau2[[#This Row],[Phy max]]+Tableau2[[#This Row],[Men max]]+Tableau2[[#This Row],[Cha max]]</f>
        <v>48</v>
      </c>
      <c r="M9" s="19">
        <f>MAX(Tableau2[[#This Row],[Max stats]]-Tableau2[[#This Row],[Min stats]],0)</f>
        <v>23</v>
      </c>
      <c r="N9" s="17">
        <f>ROUNDUP(AVERAGE(Tableau2[[#This Row],[Phy min]:[Phy max]])*WPHYSIC+AVERAGE(Tableau2[[#This Row],[Men min]:[Men max]])*WMENTAL+AVERAGE(Tableau2[[#This Row],[Cha min]:[Cha max]])*WCHARAC,0)</f>
        <v>9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12 - 22</v>
      </c>
      <c r="C10" s="18">
        <v>12</v>
      </c>
      <c r="D10" s="18">
        <v>22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32</v>
      </c>
      <c r="L10" s="19">
        <f>Tableau2[[#This Row],[Phy max]]+Tableau2[[#This Row],[Men max]]+Tableau2[[#This Row],[Cha max]]</f>
        <v>57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10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66</v>
      </c>
      <c r="B11" s="21" t="str">
        <f>Tableau2[[#This Row],[Phy min]] &amp; " - " &amp; Tableau2[[#This Row],[Phy max]]</f>
        <v>12 - 20</v>
      </c>
      <c r="C11" s="18">
        <v>12</v>
      </c>
      <c r="D11" s="18">
        <v>20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52</v>
      </c>
      <c r="M11" s="19">
        <f>MAX(Tableau2[[#This Row],[Max stats]]-Tableau2[[#This Row],[Min stats]],0)</f>
        <v>17</v>
      </c>
      <c r="N11" s="17">
        <f>ROUNDUP(AVERAGE(Tableau2[[#This Row],[Phy min]:[Phy max]])*WPHYSIC+AVERAGE(Tableau2[[#This Row],[Men min]:[Men max]])*WMENTAL+AVERAGE(Tableau2[[#This Row],[Cha min]:[Cha max]])*WCHARAC,0)</f>
        <v>10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12 - 22</v>
      </c>
      <c r="C12" s="18">
        <v>12</v>
      </c>
      <c r="D12" s="18">
        <v>22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27</v>
      </c>
      <c r="L12" s="19">
        <f>Tableau2[[#This Row],[Phy max]]+Tableau2[[#This Row],[Men max]]+Tableau2[[#This Row],[Cha max]]</f>
        <v>52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8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8 - 20</v>
      </c>
      <c r="C13" s="18">
        <v>8</v>
      </c>
      <c r="D13" s="18">
        <v>20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21</v>
      </c>
      <c r="L13" s="19">
        <f>Tableau2[[#This Row],[Phy max]]+Tableau2[[#This Row],[Men max]]+Tableau2[[#This Row],[Cha max]]</f>
        <v>55</v>
      </c>
      <c r="M13" s="19">
        <f>MAX(Tableau2[[#This Row],[Max stats]]-Tableau2[[#This Row],[Min stats]],0)</f>
        <v>34</v>
      </c>
      <c r="N13" s="17">
        <f>ROUNDUP(AVERAGE(Tableau2[[#This Row],[Phy min]:[Phy max]])*WPHYSIC+AVERAGE(Tableau2[[#This Row],[Men min]:[Men max]])*WMENTAL+AVERAGE(Tableau2[[#This Row],[Cha min]:[Cha max]])*WCHARAC,0)</f>
        <v>9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10 - 18</v>
      </c>
      <c r="C14" s="18">
        <v>10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32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24</v>
      </c>
      <c r="N14" s="17">
        <f>ROUNDUP(AVERAGE(Tableau2[[#This Row],[Phy min]:[Phy max]])*WPHYSIC+AVERAGE(Tableau2[[#This Row],[Men min]:[Men max]])*WMENTAL+AVERAGE(Tableau2[[#This Row],[Cha min]:[Cha max]])*WCHARAC,0)</f>
        <v>10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18 - 28</v>
      </c>
      <c r="C15" s="18">
        <v>18</v>
      </c>
      <c r="D15" s="18">
        <v>28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33</v>
      </c>
      <c r="L15" s="19">
        <f>Tableau2[[#This Row],[Phy max]]+Tableau2[[#This Row],[Men max]]+Tableau2[[#This Row],[Cha max]]</f>
        <v>58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10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80</v>
      </c>
      <c r="B16" s="21" t="str">
        <f>Tableau2[[#This Row],[Phy min]] &amp; " - " &amp; Tableau2[[#This Row],[Phy max]]</f>
        <v>3 - 18</v>
      </c>
      <c r="C16" s="18">
        <v>3</v>
      </c>
      <c r="D16" s="18">
        <v>18</v>
      </c>
      <c r="E16" s="21" t="str">
        <f>Tableau2[[#This Row],[Men min]] &amp; " - " &amp; Tableau2[[#This Row],[Men max]]</f>
        <v>12 - 20</v>
      </c>
      <c r="F16" s="18">
        <v>12</v>
      </c>
      <c r="G16" s="18">
        <v>20</v>
      </c>
      <c r="H16" s="21" t="str">
        <f>Tableau2[[#This Row],[Cha min]] &amp; " - " &amp; Tableau2[[#This Row],[Cha max]]</f>
        <v>10 - 20</v>
      </c>
      <c r="I16" s="18">
        <v>10</v>
      </c>
      <c r="J16" s="18">
        <v>20</v>
      </c>
      <c r="K16" s="19">
        <f>Tableau2[[#This Row],[Phy min]]+Tableau2[[#This Row],[Men min]]+Tableau2[[#This Row],[Cha min]]</f>
        <v>25</v>
      </c>
      <c r="L16" s="19">
        <f>Tableau2[[#This Row],[Phy max]]+Tableau2[[#This Row],[Men max]]+Tableau2[[#This Row],[Cha max]]</f>
        <v>58</v>
      </c>
      <c r="M16" s="19">
        <f>MAX(Tableau2[[#This Row],[Max stats]]-Tableau2[[#This Row],[Min stats]],0)</f>
        <v>33</v>
      </c>
      <c r="N16" s="17">
        <f>ROUNDUP(AVERAGE(Tableau2[[#This Row],[Phy min]:[Phy max]])*WPHYSIC+AVERAGE(Tableau2[[#This Row],[Men min]:[Men max]])*WMENTAL+AVERAGE(Tableau2[[#This Row],[Cha min]:[Cha max]])*WCHARAC,0)</f>
        <v>10</v>
      </c>
      <c r="O16" s="2" t="s">
        <v>41</v>
      </c>
      <c r="P16" s="1" t="s">
        <v>10</v>
      </c>
      <c r="Q16" s="15" t="str">
        <f>IFERROR(VLOOKUP(Tableau2[[#This Row],[Alignement]],Alignement[],2,FALSE),"")</f>
        <v>Bon</v>
      </c>
      <c r="R16" s="15" t="str">
        <f>IFERROR(VLOOKUP(Tableau2[[#This Row],[Alignement]],Alignement[],3,FALSE),"")</f>
        <v>Loyal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s="1" t="s">
        <v>23</v>
      </c>
      <c r="B17" s="21" t="str">
        <f>Tableau2[[#This Row],[Phy min]] &amp; " - " &amp; Tableau2[[#This Row],[Phy max]]</f>
        <v>6 - 15</v>
      </c>
      <c r="C17" s="18">
        <v>6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15 - 20</v>
      </c>
      <c r="I17" s="18">
        <v>15</v>
      </c>
      <c r="J17" s="18">
        <v>20</v>
      </c>
      <c r="K17" s="19">
        <f>Tableau2[[#This Row],[Phy min]]+Tableau2[[#This Row],[Men min]]+Tableau2[[#This Row],[Cha min]]</f>
        <v>31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22</v>
      </c>
      <c r="N17" s="17">
        <f>ROUNDUP(AVERAGE(Tableau2[[#This Row],[Phy min]:[Phy max]])*WPHYSIC+AVERAGE(Tableau2[[#This Row],[Men min]:[Men max]])*WMENTAL+AVERAGE(Tableau2[[#This Row],[Cha min]:[Cha max]])*WCHARAC,0)</f>
        <v>10</v>
      </c>
      <c r="O17" s="2" t="s">
        <v>43</v>
      </c>
      <c r="P17" s="1" t="s">
        <v>0</v>
      </c>
      <c r="Q17" s="15" t="str">
        <f>IFERROR(VLOOKUP(Tableau2[[#This Row],[Alignement]],Alignement[],2,FALSE),"")</f>
        <v>Mauvais</v>
      </c>
      <c r="R17" s="15" t="str">
        <f>IFERROR(VLOOKUP(Tableau2[[#This Row],[Alignement]],Alignement[],3,FALSE),"")</f>
        <v>Neutre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21</v>
      </c>
      <c r="B18" s="21" t="str">
        <f>Tableau2[[#This Row],[Phy min]] &amp; " - " &amp; Tableau2[[#This Row],[Phy max]]</f>
        <v>0 - 15</v>
      </c>
      <c r="C18" s="18">
        <v>0</v>
      </c>
      <c r="D18" s="18">
        <v>15</v>
      </c>
      <c r="E18" s="21" t="str">
        <f>Tableau2[[#This Row],[Men min]] &amp; " - " &amp; Tableau2[[#This Row],[Men max]]</f>
        <v>15 - 20</v>
      </c>
      <c r="F18" s="18">
        <v>15</v>
      </c>
      <c r="G18" s="18">
        <v>20</v>
      </c>
      <c r="H18" s="21" t="str">
        <f>Tableau2[[#This Row],[Cha min]] &amp; " - " &amp; Tableau2[[#This Row],[Cha max]]</f>
        <v>5 - 20</v>
      </c>
      <c r="I18" s="18">
        <v>5</v>
      </c>
      <c r="J18" s="18">
        <v>20</v>
      </c>
      <c r="K18" s="19">
        <f>Tableau2[[#This Row],[Phy min]]+Tableau2[[#This Row],[Men min]]+Tableau2[[#This Row],[Cha min]]</f>
        <v>20</v>
      </c>
      <c r="L18" s="19">
        <f>Tableau2[[#This Row],[Phy max]]+Tableau2[[#This Row],[Men max]]+Tableau2[[#This Row],[Cha max]]</f>
        <v>55</v>
      </c>
      <c r="M18" s="19">
        <f>MAX(Tableau2[[#This Row],[Max stats]]-Tableau2[[#This Row],[Min stats]],0)</f>
        <v>35</v>
      </c>
      <c r="N18" s="17">
        <f>ROUNDUP(AVERAGE(Tableau2[[#This Row],[Phy min]:[Phy max]])*WPHYSIC+AVERAGE(Tableau2[[#This Row],[Men min]:[Men max]])*WMENTAL+AVERAGE(Tableau2[[#This Row],[Cha min]:[Cha max]])*WCHARAC,0)</f>
        <v>9</v>
      </c>
      <c r="O18" s="2" t="s">
        <v>40</v>
      </c>
      <c r="P18" s="1" t="s">
        <v>9</v>
      </c>
      <c r="Q18" s="15" t="str">
        <f>IFERROR(VLOOKUP(Tableau2[[#This Row],[Alignement]],Alignement[],2,FALSE),"")</f>
        <v>Neutre</v>
      </c>
      <c r="R18" s="15" t="str">
        <f>IFERROR(VLOOKUP(Tableau2[[#This Row],[Alignement]],Alignement[],3,FALSE),"")</f>
        <v>Loyal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54</v>
      </c>
      <c r="B19" s="21" t="str">
        <f>Tableau2[[#This Row],[Phy min]] &amp; " - " &amp; Tableau2[[#This Row],[Phy max]]</f>
        <v>6 - 13</v>
      </c>
      <c r="C19" s="18">
        <v>6</v>
      </c>
      <c r="D19" s="18">
        <v>13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10 - 20</v>
      </c>
      <c r="I19" s="18">
        <v>10</v>
      </c>
      <c r="J19" s="18">
        <v>20</v>
      </c>
      <c r="K19" s="19">
        <f>Tableau2[[#This Row],[Phy min]]+Tableau2[[#This Row],[Men min]]+Tableau2[[#This Row],[Cha min]]</f>
        <v>31</v>
      </c>
      <c r="L19" s="19">
        <f>Tableau2[[#This Row],[Phy max]]+Tableau2[[#This Row],[Men max]]+Tableau2[[#This Row],[Cha max]]</f>
        <v>53</v>
      </c>
      <c r="M19" s="19">
        <f>MAX(Tableau2[[#This Row],[Max stats]]-Tableau2[[#This Row],[Min stats]],0)</f>
        <v>22</v>
      </c>
      <c r="N19" s="17">
        <f>ROUNDUP(AVERAGE(Tableau2[[#This Row],[Phy min]:[Phy max]])*WPHYSIC+AVERAGE(Tableau2[[#This Row],[Men min]:[Men max]])*WMENTAL+AVERAGE(Tableau2[[#This Row],[Cha min]:[Cha max]])*WCHARAC,0)</f>
        <v>10</v>
      </c>
      <c r="O19" s="2" t="s">
        <v>40</v>
      </c>
      <c r="P19" s="1" t="s">
        <v>8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Chaotique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46</v>
      </c>
      <c r="B20" s="21" t="str">
        <f>Tableau2[[#This Row],[Phy min]] &amp; " - " &amp; Tableau2[[#This Row],[Phy max]]</f>
        <v>10 - 22</v>
      </c>
      <c r="C20" s="18">
        <v>10</v>
      </c>
      <c r="D20" s="18">
        <v>22</v>
      </c>
      <c r="E20" s="21" t="str">
        <f>Tableau2[[#This Row],[Men min]] &amp; " - " &amp; Tableau2[[#This Row],[Men max]]</f>
        <v>10 - 20</v>
      </c>
      <c r="F20" s="18">
        <v>10</v>
      </c>
      <c r="G20" s="18">
        <v>20</v>
      </c>
      <c r="H20" s="21" t="str">
        <f>Tableau2[[#This Row],[Cha min]] &amp; " - " &amp; Tableau2[[#This Row],[Cha max]]</f>
        <v>0 - 12</v>
      </c>
      <c r="I20" s="18">
        <v>0</v>
      </c>
      <c r="J20" s="18">
        <v>12</v>
      </c>
      <c r="K20" s="19">
        <f>Tableau2[[#This Row],[Phy min]]+Tableau2[[#This Row],[Men min]]+Tableau2[[#This Row],[Cha min]]</f>
        <v>20</v>
      </c>
      <c r="L20" s="19">
        <f>Tableau2[[#This Row],[Phy max]]+Tableau2[[#This Row],[Men max]]+Tableau2[[#This Row],[Cha max]]</f>
        <v>54</v>
      </c>
      <c r="M20" s="19">
        <f>MAX(Tableau2[[#This Row],[Max stats]]-Tableau2[[#This Row],[Min stats]],0)</f>
        <v>34</v>
      </c>
      <c r="N20" s="17">
        <f>ROUNDUP(AVERAGE(Tableau2[[#This Row],[Phy min]:[Phy max]])*WPHYSIC+AVERAGE(Tableau2[[#This Row],[Men min]:[Men max]])*WMENTAL+AVERAGE(Tableau2[[#This Row],[Cha min]:[Cha max]])*WCHARAC,0)</f>
        <v>8</v>
      </c>
      <c r="O20" s="2" t="s">
        <v>38</v>
      </c>
      <c r="P20" s="1" t="s">
        <v>9</v>
      </c>
      <c r="Q20" s="15" t="str">
        <f>IFERROR(VLOOKUP(Tableau2[[#This Row],[Alignement]],Alignement[],2,FALSE),"")</f>
        <v>Neutre</v>
      </c>
      <c r="R20" s="15" t="str">
        <f>IFERROR(VLOOKUP(Tableau2[[#This Row],[Alignement]],Alignement[],3,FALSE),"")</f>
        <v>Loyal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59</v>
      </c>
      <c r="B21" s="21" t="str">
        <f>Tableau2[[#This Row],[Phy min]] &amp; " - " &amp; Tableau2[[#This Row],[Phy max]]</f>
        <v>10 - 18</v>
      </c>
      <c r="C21" s="18">
        <v>10</v>
      </c>
      <c r="D21" s="18">
        <v>18</v>
      </c>
      <c r="E21" s="21" t="str">
        <f>Tableau2[[#This Row],[Men min]] &amp; " - " &amp; Tableau2[[#This Row],[Men max]]</f>
        <v>12 - 20</v>
      </c>
      <c r="F21" s="18">
        <v>12</v>
      </c>
      <c r="G21" s="18">
        <v>20</v>
      </c>
      <c r="H21" s="21" t="str">
        <f>Tableau2[[#This Row],[Cha min]] &amp; " - " &amp; Tableau2[[#This Row],[Cha max]]</f>
        <v>10 - 18</v>
      </c>
      <c r="I21" s="18">
        <v>10</v>
      </c>
      <c r="J21" s="18">
        <v>18</v>
      </c>
      <c r="K21" s="19">
        <f>Tableau2[[#This Row],[Phy min]]+Tableau2[[#This Row],[Men min]]+Tableau2[[#This Row],[Cha min]]</f>
        <v>32</v>
      </c>
      <c r="L21" s="19">
        <f>Tableau2[[#This Row],[Phy max]]+Tableau2[[#This Row],[Men max]]+Tableau2[[#This Row],[Cha max]]</f>
        <v>56</v>
      </c>
      <c r="M21" s="19">
        <f>MAX(Tableau2[[#This Row],[Max stats]]-Tableau2[[#This Row],[Min stats]],0)</f>
        <v>24</v>
      </c>
      <c r="N21" s="17">
        <f>ROUNDUP(AVERAGE(Tableau2[[#This Row],[Phy min]:[Phy max]])*WPHYSIC+AVERAGE(Tableau2[[#This Row],[Men min]:[Men max]])*WMENTAL+AVERAGE(Tableau2[[#This Row],[Cha min]:[Cha max]])*WCHARAC,0)</f>
        <v>10</v>
      </c>
      <c r="O21" s="2" t="s">
        <v>41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52</v>
      </c>
      <c r="B22" s="21" t="str">
        <f>Tableau2[[#This Row],[Phy min]] &amp; " - " &amp; Tableau2[[#This Row],[Phy max]]</f>
        <v>6 - 18</v>
      </c>
      <c r="C22" s="18">
        <v>6</v>
      </c>
      <c r="D22" s="18">
        <v>18</v>
      </c>
      <c r="E22" s="21" t="str">
        <f>Tableau2[[#This Row],[Men min]] &amp; " - " &amp; Tableau2[[#This Row],[Men max]]</f>
        <v>8 - 20</v>
      </c>
      <c r="F22" s="18">
        <v>8</v>
      </c>
      <c r="G22" s="18">
        <v>20</v>
      </c>
      <c r="H22" s="21" t="str">
        <f>Tableau2[[#This Row],[Cha min]] &amp; " - " &amp; Tableau2[[#This Row],[Cha max]]</f>
        <v>8 - 20</v>
      </c>
      <c r="I22" s="18">
        <v>8</v>
      </c>
      <c r="J22" s="18">
        <v>20</v>
      </c>
      <c r="K22" s="19">
        <f>Tableau2[[#This Row],[Phy min]]+Tableau2[[#This Row],[Men min]]+Tableau2[[#This Row],[Cha min]]</f>
        <v>22</v>
      </c>
      <c r="L22" s="19">
        <f>Tableau2[[#This Row],[Phy max]]+Tableau2[[#This Row],[Men max]]+Tableau2[[#This Row],[Cha max]]</f>
        <v>58</v>
      </c>
      <c r="M22" s="19">
        <f>MAX(Tableau2[[#This Row],[Max stats]]-Tableau2[[#This Row],[Min stats]],0)</f>
        <v>36</v>
      </c>
      <c r="N22" s="17">
        <f>ROUNDUP(AVERAGE(Tableau2[[#This Row],[Phy min]:[Phy max]])*WPHYSIC+AVERAGE(Tableau2[[#This Row],[Men min]:[Men max]])*WMENTAL+AVERAGE(Tableau2[[#This Row],[Cha min]:[Cha max]])*WCHARAC,0)</f>
        <v>9</v>
      </c>
      <c r="O22" s="2" t="s">
        <v>42</v>
      </c>
      <c r="P22" s="1" t="s">
        <v>9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Loyal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16</v>
      </c>
      <c r="B23" s="21" t="str">
        <f>Tableau2[[#This Row],[Phy min]] &amp; " - " &amp; Tableau2[[#This Row],[Phy max]]</f>
        <v>8 - 13</v>
      </c>
      <c r="C23" s="18">
        <v>8</v>
      </c>
      <c r="D23" s="18">
        <v>13</v>
      </c>
      <c r="E23" s="21" t="str">
        <f>Tableau2[[#This Row],[Men min]] &amp; " - " &amp; Tableau2[[#This Row],[Men max]]</f>
        <v>10 - 20</v>
      </c>
      <c r="F23" s="18">
        <v>10</v>
      </c>
      <c r="G23" s="18">
        <v>20</v>
      </c>
      <c r="H23" s="21" t="str">
        <f>Tableau2[[#This Row],[Cha min]] &amp; " - " &amp; Tableau2[[#This Row],[Cha max]]</f>
        <v>5 - 15</v>
      </c>
      <c r="I23" s="18">
        <v>5</v>
      </c>
      <c r="J23" s="18">
        <v>15</v>
      </c>
      <c r="K23" s="19">
        <f>Tableau2[[#This Row],[Phy min]]+Tableau2[[#This Row],[Men min]]+Tableau2[[#This Row],[Cha min]]</f>
        <v>23</v>
      </c>
      <c r="L23" s="19">
        <f>Tableau2[[#This Row],[Phy max]]+Tableau2[[#This Row],[Men max]]+Tableau2[[#This Row],[Cha max]]</f>
        <v>48</v>
      </c>
      <c r="M23" s="19">
        <f>MAX(Tableau2[[#This Row],[Max stats]]-Tableau2[[#This Row],[Min stats]],0)</f>
        <v>25</v>
      </c>
      <c r="N23" s="17">
        <f>ROUNDUP(AVERAGE(Tableau2[[#This Row],[Phy min]:[Phy max]])*WPHYSIC+AVERAGE(Tableau2[[#This Row],[Men min]:[Men max]])*WMENTAL+AVERAGE(Tableau2[[#This Row],[Cha min]:[Cha max]])*WCHARAC,0)</f>
        <v>8</v>
      </c>
      <c r="O23" s="2" t="s">
        <v>41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49</v>
      </c>
      <c r="B24" s="21" t="str">
        <f>Tableau2[[#This Row],[Phy min]] &amp; " - " &amp; Tableau2[[#This Row],[Phy max]]</f>
        <v>18 - 28</v>
      </c>
      <c r="C24" s="18">
        <v>18</v>
      </c>
      <c r="D24" s="18">
        <v>28</v>
      </c>
      <c r="E24" s="21" t="str">
        <f>Tableau2[[#This Row],[Men min]] &amp; " - " &amp; Tableau2[[#This Row],[Men max]]</f>
        <v>0 - 10</v>
      </c>
      <c r="F24" s="18">
        <v>0</v>
      </c>
      <c r="G24" s="18">
        <v>10</v>
      </c>
      <c r="H24" s="21" t="str">
        <f>Tableau2[[#This Row],[Cha min]] &amp; " - " &amp; Tableau2[[#This Row],[Cha max]]</f>
        <v>3 - 10</v>
      </c>
      <c r="I24" s="18">
        <v>3</v>
      </c>
      <c r="J24" s="18">
        <v>10</v>
      </c>
      <c r="K24" s="19">
        <f>Tableau2[[#This Row],[Phy min]]+Tableau2[[#This Row],[Men min]]+Tableau2[[#This Row],[Cha min]]</f>
        <v>21</v>
      </c>
      <c r="L24" s="19">
        <f>Tableau2[[#This Row],[Phy max]]+Tableau2[[#This Row],[Men max]]+Tableau2[[#This Row],[Cha max]]</f>
        <v>48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7</v>
      </c>
      <c r="O24" s="2" t="s">
        <v>38</v>
      </c>
      <c r="P24" s="1" t="s">
        <v>4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Chaotique</v>
      </c>
      <c r="S24" s="13">
        <f>IF(Tableau2[[#This Row],[Men min]]&lt;8,0,1)</f>
        <v>0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19</v>
      </c>
      <c r="B25" s="21" t="str">
        <f>Tableau2[[#This Row],[Phy min]] &amp; " - " &amp; Tableau2[[#This Row],[Phy max]]</f>
        <v>10 - 20</v>
      </c>
      <c r="C25" s="18">
        <v>10</v>
      </c>
      <c r="D25" s="18">
        <v>20</v>
      </c>
      <c r="E25" s="21" t="str">
        <f>Tableau2[[#This Row],[Men min]] &amp; " - " &amp; Tableau2[[#This Row],[Men max]]</f>
        <v>10 - 18</v>
      </c>
      <c r="F25" s="18">
        <v>10</v>
      </c>
      <c r="G25" s="18">
        <v>18</v>
      </c>
      <c r="H25" s="21" t="str">
        <f>Tableau2[[#This Row],[Cha min]] &amp; " - " &amp; Tableau2[[#This Row],[Cha max]]</f>
        <v>12 - 20</v>
      </c>
      <c r="I25" s="18">
        <v>12</v>
      </c>
      <c r="J25" s="18">
        <v>20</v>
      </c>
      <c r="K25" s="19">
        <f>Tableau2[[#This Row],[Phy min]]+Tableau2[[#This Row],[Men min]]+Tableau2[[#This Row],[Cha min]]</f>
        <v>32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26</v>
      </c>
      <c r="N25" s="17">
        <f>ROUNDUP(AVERAGE(Tableau2[[#This Row],[Phy min]:[Phy max]])*WPHYSIC+AVERAGE(Tableau2[[#This Row],[Men min]:[Men max]])*WMENTAL+AVERAGE(Tableau2[[#This Row],[Cha min]:[Cha max]])*WCHARAC,0)</f>
        <v>10</v>
      </c>
      <c r="O25" s="2" t="s">
        <v>43</v>
      </c>
      <c r="P25" s="1" t="s">
        <v>0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Neutre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15 - 27</v>
      </c>
      <c r="C26" s="18">
        <v>15</v>
      </c>
      <c r="D26" s="18">
        <v>27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62</v>
      </c>
      <c r="M26" s="19">
        <f>MAX(Tableau2[[#This Row],[Max stats]]-Tableau2[[#This Row],[Min stats]],0)</f>
        <v>27</v>
      </c>
      <c r="N26" s="17">
        <f>ROUNDUP(AVERAGE(Tableau2[[#This Row],[Phy min]:[Phy max]])*WPHYSIC+AVERAGE(Tableau2[[#This Row],[Men min]:[Men max]])*WMENTAL+AVERAGE(Tableau2[[#This Row],[Cha min]:[Cha max]])*WCHARAC,0)</f>
        <v>11</v>
      </c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63</v>
      </c>
      <c r="B27" s="21" t="str">
        <f>Tableau2[[#This Row],[Phy min]] &amp; " - " &amp; Tableau2[[#This Row],[Phy max]]</f>
        <v>12 - 20</v>
      </c>
      <c r="C27" s="18">
        <v>12</v>
      </c>
      <c r="D27" s="18">
        <v>20</v>
      </c>
      <c r="E27" s="21" t="str">
        <f>Tableau2[[#This Row],[Men min]] &amp; " - " &amp; Tableau2[[#This Row],[Men max]]</f>
        <v>8 - 18</v>
      </c>
      <c r="F27" s="18">
        <v>8</v>
      </c>
      <c r="G27" s="18">
        <v>18</v>
      </c>
      <c r="H27" s="21" t="str">
        <f>Tableau2[[#This Row],[Cha min]] &amp; " - " &amp; Tableau2[[#This Row],[Cha max]]</f>
        <v>12 - 20</v>
      </c>
      <c r="I27" s="18">
        <v>12</v>
      </c>
      <c r="J27" s="18">
        <v>20</v>
      </c>
      <c r="K27" s="19">
        <f>Tableau2[[#This Row],[Phy min]]+Tableau2[[#This Row],[Men min]]+Tableau2[[#This Row],[Cha min]]</f>
        <v>32</v>
      </c>
      <c r="L27" s="19">
        <f>Tableau2[[#This Row],[Phy max]]+Tableau2[[#This Row],[Men max]]+Tableau2[[#This Row],[Cha max]]</f>
        <v>58</v>
      </c>
      <c r="M27" s="19">
        <f>MAX(Tableau2[[#This Row],[Max stats]]-Tableau2[[#This Row],[Min stats]],0)</f>
        <v>26</v>
      </c>
      <c r="N27" s="17">
        <f>ROUNDUP(AVERAGE(Tableau2[[#This Row],[Phy min]:[Phy max]])*WPHYSIC+AVERAGE(Tableau2[[#This Row],[Men min]:[Men max]])*WMENTAL+AVERAGE(Tableau2[[#This Row],[Cha min]:[Cha max]])*WCHARAC,0)</f>
        <v>10</v>
      </c>
      <c r="O27" s="2" t="s">
        <v>43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79</v>
      </c>
      <c r="B28" s="21" t="str">
        <f>Tableau2[[#This Row],[Phy min]] &amp; " - " &amp; Tableau2[[#This Row],[Phy max]]</f>
        <v>15 - 23</v>
      </c>
      <c r="C28" s="18">
        <v>15</v>
      </c>
      <c r="D28" s="18">
        <v>23</v>
      </c>
      <c r="E28" s="21" t="str">
        <f>Tableau2[[#This Row],[Men min]] &amp; " - " &amp; Tableau2[[#This Row],[Men max]]</f>
        <v>8 - 15</v>
      </c>
      <c r="F28" s="18">
        <v>8</v>
      </c>
      <c r="G28" s="18">
        <v>15</v>
      </c>
      <c r="H28" s="21" t="str">
        <f>Tableau2[[#This Row],[Cha min]] &amp; " - " &amp; Tableau2[[#This Row],[Cha max]]</f>
        <v>10 - 18</v>
      </c>
      <c r="I28" s="18">
        <v>10</v>
      </c>
      <c r="J28" s="18">
        <v>18</v>
      </c>
      <c r="K28" s="19">
        <f>Tableau2[[#This Row],[Phy min]]+Tableau2[[#This Row],[Men min]]+Tableau2[[#This Row],[Cha min]]</f>
        <v>33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23</v>
      </c>
      <c r="N28" s="17">
        <f>ROUNDUP(AVERAGE(Tableau2[[#This Row],[Phy min]:[Phy max]])*WPHYSIC+AVERAGE(Tableau2[[#This Row],[Men min]:[Men max]])*WMENTAL+AVERAGE(Tableau2[[#This Row],[Cha min]:[Cha max]])*WCHARAC,0)</f>
        <v>10</v>
      </c>
      <c r="O28" s="2" t="s">
        <v>38</v>
      </c>
      <c r="P28" s="1" t="s">
        <v>6</v>
      </c>
      <c r="Q28" s="15" t="str">
        <f>IFERROR(VLOOKUP(Tableau2[[#This Row],[Alignement]],Alignement[],2,FALSE),"")</f>
        <v>Bon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t="s">
        <v>44</v>
      </c>
      <c r="B29" s="21" t="str">
        <f>Tableau2[[#This Row],[Phy min]] &amp; " - " &amp; Tableau2[[#This Row],[Phy max]]</f>
        <v>8 - 18</v>
      </c>
      <c r="C29" s="18">
        <v>8</v>
      </c>
      <c r="D29" s="18">
        <v>18</v>
      </c>
      <c r="E29" s="21" t="str">
        <f>Tableau2[[#This Row],[Men min]] &amp; " - " &amp; Tableau2[[#This Row],[Men max]]</f>
        <v>12 - 20</v>
      </c>
      <c r="F29" s="18">
        <v>12</v>
      </c>
      <c r="G29" s="18">
        <v>20</v>
      </c>
      <c r="H29" s="21" t="str">
        <f>Tableau2[[#This Row],[Cha min]] &amp; " - " &amp; Tableau2[[#This Row],[Cha max]]</f>
        <v>5 - 12</v>
      </c>
      <c r="I29" s="18">
        <v>5</v>
      </c>
      <c r="J29" s="18">
        <v>12</v>
      </c>
      <c r="K29" s="19">
        <f>Tableau2[[#This Row],[Phy min]]+Tableau2[[#This Row],[Men min]]+Tableau2[[#This Row],[Cha min]]</f>
        <v>25</v>
      </c>
      <c r="L29" s="19">
        <f>Tableau2[[#This Row],[Phy max]]+Tableau2[[#This Row],[Men max]]+Tableau2[[#This Row],[Cha max]]</f>
        <v>50</v>
      </c>
      <c r="M29" s="19">
        <f>MAX(Tableau2[[#This Row],[Max stats]]-Tableau2[[#This Row],[Min stats]],0)</f>
        <v>25</v>
      </c>
      <c r="N29" s="17">
        <f>ROUNDUP(AVERAGE(Tableau2[[#This Row],[Phy min]:[Phy max]])*WPHYSIC+AVERAGE(Tableau2[[#This Row],[Men min]:[Men max]])*WMENTAL+AVERAGE(Tableau2[[#This Row],[Cha min]:[Cha max]])*WCHARAC,0)</f>
        <v>8</v>
      </c>
      <c r="O29" s="2" t="s">
        <v>40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48</v>
      </c>
      <c r="B30" s="21" t="str">
        <f>Tableau2[[#This Row],[Phy min]] &amp; " - " &amp; Tableau2[[#This Row],[Phy max]]</f>
        <v>17 - 28</v>
      </c>
      <c r="C30" s="18">
        <v>17</v>
      </c>
      <c r="D30" s="18">
        <v>28</v>
      </c>
      <c r="E30" s="21" t="str">
        <f>Tableau2[[#This Row],[Men min]] &amp; " - " &amp; Tableau2[[#This Row],[Men max]]</f>
        <v>8 - 15</v>
      </c>
      <c r="F30" s="18">
        <v>8</v>
      </c>
      <c r="G30" s="18">
        <v>15</v>
      </c>
      <c r="H30" s="21" t="str">
        <f>Tableau2[[#This Row],[Cha min]] &amp; " - " &amp; Tableau2[[#This Row],[Cha max]]</f>
        <v>10 - 18</v>
      </c>
      <c r="I30" s="18">
        <v>10</v>
      </c>
      <c r="J30" s="18">
        <v>18</v>
      </c>
      <c r="K30" s="19">
        <f>Tableau2[[#This Row],[Phy min]]+Tableau2[[#This Row],[Men min]]+Tableau2[[#This Row],[Cha min]]</f>
        <v>35</v>
      </c>
      <c r="L30" s="19">
        <f>Tableau2[[#This Row],[Phy max]]+Tableau2[[#This Row],[Men max]]+Tableau2[[#This Row],[Cha max]]</f>
        <v>61</v>
      </c>
      <c r="M30" s="19">
        <f>MAX(Tableau2[[#This Row],[Max stats]]-Tableau2[[#This Row],[Min stats]],0)</f>
        <v>26</v>
      </c>
      <c r="N30" s="17">
        <f>ROUNDUP(AVERAGE(Tableau2[[#This Row],[Phy min]:[Phy max]])*WPHYSIC+AVERAGE(Tableau2[[#This Row],[Men min]:[Men max]])*WMENTAL+AVERAGE(Tableau2[[#This Row],[Cha min]:[Cha max]])*WCHARAC,0)</f>
        <v>10</v>
      </c>
      <c r="O30" s="2" t="s">
        <v>37</v>
      </c>
      <c r="P30" s="1" t="s">
        <v>8</v>
      </c>
      <c r="Q30" s="15" t="str">
        <f>IFERROR(VLOOKUP(Tableau2[[#This Row],[Alignement]],Alignement[],2,FALSE),"")</f>
        <v>Mauvais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20</v>
      </c>
      <c r="B31" s="21" t="str">
        <f>Tableau2[[#This Row],[Phy min]] &amp; " - " &amp; Tableau2[[#This Row],[Phy max]]</f>
        <v>18 - 22</v>
      </c>
      <c r="C31" s="18">
        <v>18</v>
      </c>
      <c r="D31" s="18">
        <v>22</v>
      </c>
      <c r="E31" s="21" t="str">
        <f>Tableau2[[#This Row],[Men min]] &amp; " - " &amp; Tableau2[[#This Row],[Men max]]</f>
        <v>3 - 13</v>
      </c>
      <c r="F31" s="18">
        <v>3</v>
      </c>
      <c r="G31" s="18">
        <v>13</v>
      </c>
      <c r="H31" s="21" t="str">
        <f>Tableau2[[#This Row],[Cha min]] &amp; " - " &amp; Tableau2[[#This Row],[Cha max]]</f>
        <v>10 - 20</v>
      </c>
      <c r="I31" s="18">
        <v>10</v>
      </c>
      <c r="J31" s="18">
        <v>20</v>
      </c>
      <c r="K31" s="19">
        <f>Tableau2[[#This Row],[Phy min]]+Tableau2[[#This Row],[Men min]]+Tableau2[[#This Row],[Cha min]]</f>
        <v>31</v>
      </c>
      <c r="L31" s="19">
        <f>Tableau2[[#This Row],[Phy max]]+Tableau2[[#This Row],[Men max]]+Tableau2[[#This Row],[Cha max]]</f>
        <v>55</v>
      </c>
      <c r="M31" s="19">
        <f>MAX(Tableau2[[#This Row],[Max stats]]-Tableau2[[#This Row],[Min stats]],0)</f>
        <v>24</v>
      </c>
      <c r="N31" s="17">
        <f>ROUNDUP(AVERAGE(Tableau2[[#This Row],[Phy min]:[Phy max]])*WPHYSIC+AVERAGE(Tableau2[[#This Row],[Men min]:[Men max]])*WMENTAL+AVERAGE(Tableau2[[#This Row],[Cha min]:[Cha max]])*WCHARAC,0)</f>
        <v>10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0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56</v>
      </c>
      <c r="B32" s="21" t="str">
        <f>Tableau2[[#This Row],[Phy min]] &amp; " - " &amp; Tableau2[[#This Row],[Phy max]]</f>
        <v>12 - 25</v>
      </c>
      <c r="C32" s="18">
        <v>12</v>
      </c>
      <c r="D32" s="18">
        <v>25</v>
      </c>
      <c r="E32" s="21" t="str">
        <f>Tableau2[[#This Row],[Men min]] &amp; " - " &amp; Tableau2[[#This Row],[Men max]]</f>
        <v>8 - 20</v>
      </c>
      <c r="F32" s="18">
        <v>8</v>
      </c>
      <c r="G32" s="18">
        <v>20</v>
      </c>
      <c r="H32" s="21" t="str">
        <f>Tableau2[[#This Row],[Cha min]] &amp; " - " &amp; Tableau2[[#This Row],[Cha max]]</f>
        <v>5 - 18</v>
      </c>
      <c r="I32" s="18">
        <v>5</v>
      </c>
      <c r="J32" s="18">
        <v>18</v>
      </c>
      <c r="K32" s="19">
        <f>Tableau2[[#This Row],[Phy min]]+Tableau2[[#This Row],[Men min]]+Tableau2[[#This Row],[Cha min]]</f>
        <v>25</v>
      </c>
      <c r="L32" s="19">
        <f>Tableau2[[#This Row],[Phy max]]+Tableau2[[#This Row],[Men max]]+Tableau2[[#This Row],[Cha max]]</f>
        <v>63</v>
      </c>
      <c r="M32" s="19">
        <f>MAX(Tableau2[[#This Row],[Max stats]]-Tableau2[[#This Row],[Min stats]],0)</f>
        <v>38</v>
      </c>
      <c r="N32" s="17">
        <f>ROUNDUP(AVERAGE(Tableau2[[#This Row],[Phy min]:[Phy max]])*WPHYSIC+AVERAGE(Tableau2[[#This Row],[Men min]:[Men max]])*WMENTAL+AVERAGE(Tableau2[[#This Row],[Cha min]:[Cha max]])*WCHARAC,0)</f>
        <v>10</v>
      </c>
      <c r="O32" s="2" t="s">
        <v>39</v>
      </c>
      <c r="P32" s="1" t="s">
        <v>11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55</v>
      </c>
      <c r="B33" s="21" t="str">
        <f>Tableau2[[#This Row],[Phy min]] &amp; " - " &amp; Tableau2[[#This Row],[Phy max]]</f>
        <v>18 - 25</v>
      </c>
      <c r="C33" s="18">
        <v>18</v>
      </c>
      <c r="D33" s="18">
        <v>25</v>
      </c>
      <c r="E33" s="21" t="str">
        <f>Tableau2[[#This Row],[Men min]] &amp; " - " &amp; Tableau2[[#This Row],[Men max]]</f>
        <v>12 - 20</v>
      </c>
      <c r="F33" s="18">
        <v>12</v>
      </c>
      <c r="G33" s="18">
        <v>20</v>
      </c>
      <c r="H33" s="21" t="str">
        <f>Tableau2[[#This Row],[Cha min]] &amp; " - " &amp; Tableau2[[#This Row],[Cha max]]</f>
        <v>0 - 8</v>
      </c>
      <c r="I33" s="18">
        <v>0</v>
      </c>
      <c r="J33" s="18">
        <v>8</v>
      </c>
      <c r="K33" s="19">
        <f>Tableau2[[#This Row],[Phy min]]+Tableau2[[#This Row],[Men min]]+Tableau2[[#This Row],[Cha min]]</f>
        <v>30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23</v>
      </c>
      <c r="N33" s="17">
        <f>ROUNDUP(AVERAGE(Tableau2[[#This Row],[Phy min]:[Phy max]])*WPHYSIC+AVERAGE(Tableau2[[#This Row],[Men min]:[Men max]])*WMENTAL+AVERAGE(Tableau2[[#This Row],[Cha min]:[Cha max]])*WCHARAC,0)</f>
        <v>8</v>
      </c>
      <c r="O33" s="2" t="s">
        <v>37</v>
      </c>
      <c r="P33" s="1" t="s">
        <v>5</v>
      </c>
      <c r="Q33" s="15" t="str">
        <f>IFERROR(VLOOKUP(Tableau2[[#This Row],[Alignement]],Alignement[],2,FALSE),"")</f>
        <v>Neutre</v>
      </c>
      <c r="R33" s="15" t="str">
        <f>IFERROR(VLOOKUP(Tableau2[[#This Row],[Alignement]],Alignement[],3,FALSE),"")</f>
        <v>Neutre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84</v>
      </c>
      <c r="B34" s="21" t="str">
        <f>Tableau2[[#This Row],[Phy min]] &amp; " - " &amp; Tableau2[[#This Row],[Phy max]]</f>
        <v>8 - 18</v>
      </c>
      <c r="C34" s="18">
        <v>8</v>
      </c>
      <c r="D34" s="18">
        <v>18</v>
      </c>
      <c r="E34" s="21" t="str">
        <f>Tableau2[[#This Row],[Men min]] &amp; " - " &amp; Tableau2[[#This Row],[Men max]]</f>
        <v>8 - 18</v>
      </c>
      <c r="F34" s="18">
        <v>8</v>
      </c>
      <c r="G34" s="18">
        <v>18</v>
      </c>
      <c r="H34" s="21" t="str">
        <f>Tableau2[[#This Row],[Cha min]] &amp; " - " &amp; Tableau2[[#This Row],[Cha max]]</f>
        <v>5 - 12</v>
      </c>
      <c r="I34" s="18">
        <v>5</v>
      </c>
      <c r="J34" s="18">
        <v>12</v>
      </c>
      <c r="K34" s="19">
        <f>Tableau2[[#This Row],[Phy min]]+Tableau2[[#This Row],[Men min]]+Tableau2[[#This Row],[Cha min]]</f>
        <v>21</v>
      </c>
      <c r="L34" s="19">
        <f>Tableau2[[#This Row],[Phy max]]+Tableau2[[#This Row],[Men max]]+Tableau2[[#This Row],[Cha max]]</f>
        <v>48</v>
      </c>
      <c r="M34" s="19">
        <f>MAX(Tableau2[[#This Row],[Max stats]]-Tableau2[[#This Row],[Min stats]],0)</f>
        <v>27</v>
      </c>
      <c r="N34" s="17">
        <f>ROUNDUP(AVERAGE(Tableau2[[#This Row],[Phy min]:[Phy max]])*WPHYSIC+AVERAGE(Tableau2[[#This Row],[Men min]:[Men max]])*WMENTAL+AVERAGE(Tableau2[[#This Row],[Cha min]:[Cha max]])*WCHARAC,0)</f>
        <v>8</v>
      </c>
      <c r="O34" s="2" t="s">
        <v>41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v>0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 t="s">
        <v>76</v>
      </c>
    </row>
    <row r="35" spans="1:23" x14ac:dyDescent="0.25">
      <c r="A35" s="1" t="s">
        <v>60</v>
      </c>
      <c r="B35" s="21" t="str">
        <f>Tableau2[[#This Row],[Phy min]] &amp; " - " &amp; Tableau2[[#This Row],[Phy max]]</f>
        <v>0 - 13</v>
      </c>
      <c r="C35" s="18">
        <v>0</v>
      </c>
      <c r="D35" s="18">
        <v>13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48</v>
      </c>
      <c r="M35" s="19">
        <f>MAX(Tableau2[[#This Row],[Max stats]]-Tableau2[[#This Row],[Min stats]],0)</f>
        <v>25</v>
      </c>
      <c r="N35" s="17">
        <f>ROUNDUP(AVERAGE(Tableau2[[#This Row],[Phy min]:[Phy max]])*WPHYSIC+AVERAGE(Tableau2[[#This Row],[Men min]:[Men max]])*WMENTAL+AVERAGE(Tableau2[[#This Row],[Cha min]:[Cha max]])*WCHARAC,0)</f>
        <v>9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12 - 28</v>
      </c>
      <c r="C36" s="18">
        <v>12</v>
      </c>
      <c r="D36" s="18">
        <v>28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22</v>
      </c>
      <c r="L36" s="19">
        <f>Tableau2[[#This Row],[Phy max]]+Tableau2[[#This Row],[Men max]]+Tableau2[[#This Row],[Cha max]]</f>
        <v>60</v>
      </c>
      <c r="M36" s="19">
        <f>MAX(Tableau2[[#This Row],[Max stats]]-Tableau2[[#This Row],[Min stats]],0)</f>
        <v>38</v>
      </c>
      <c r="N36" s="17">
        <f>ROUNDUP(AVERAGE(Tableau2[[#This Row],[Phy min]:[Phy max]])*WPHYSIC+AVERAGE(Tableau2[[#This Row],[Men min]:[Men max]])*WMENTAL+AVERAGE(Tableau2[[#This Row],[Cha min]:[Cha max]])*WCHARAC,0)</f>
        <v>9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8 - 18</v>
      </c>
      <c r="C37" s="18">
        <v>8</v>
      </c>
      <c r="D37" s="18">
        <v>18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30</v>
      </c>
      <c r="L37" s="19">
        <f>Tableau2[[#This Row],[Phy max]]+Tableau2[[#This Row],[Men max]]+Tableau2[[#This Row],[Cha max]]</f>
        <v>56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10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B602-C0FA-4B00-B548-6BC6470D5C4B}">
  <dimension ref="A1:G1"/>
  <sheetViews>
    <sheetView tabSelected="1" workbookViewId="0">
      <selection activeCell="G10" sqref="G10"/>
    </sheetView>
  </sheetViews>
  <sheetFormatPr baseColWidth="10" defaultRowHeight="15" x14ac:dyDescent="0.25"/>
  <cols>
    <col min="7" max="7" width="47.140625" customWidth="1"/>
  </cols>
  <sheetData>
    <row r="1" spans="1:7" x14ac:dyDescent="0.25">
      <c r="A1" t="s">
        <v>85</v>
      </c>
      <c r="B1" t="s">
        <v>90</v>
      </c>
      <c r="C1" t="s">
        <v>86</v>
      </c>
      <c r="D1" t="s">
        <v>89</v>
      </c>
      <c r="E1" t="s">
        <v>87</v>
      </c>
      <c r="F1" t="s">
        <v>88</v>
      </c>
      <c r="G1" t="s">
        <v>74</v>
      </c>
    </row>
  </sheetData>
  <dataValidations count="5">
    <dataValidation type="list" allowBlank="1" showInputMessage="1" showErrorMessage="1" sqref="B2" xr:uid="{4E8EEFDD-9A07-4C02-B158-2419EFCF1C07}">
      <formula1>"1,2,3"</formula1>
    </dataValidation>
    <dataValidation type="list" allowBlank="1" showInputMessage="1" showErrorMessage="1" sqref="C2" xr:uid="{944F5A31-BB05-4287-A785-62BE9C98A95C}">
      <formula1>"Savoir,Precision,Instinct"</formula1>
    </dataValidation>
    <dataValidation type="list" allowBlank="1" showInputMessage="1" showErrorMessage="1" sqref="D2" xr:uid="{674B968A-C0D9-4833-A197-50E2FD2957BD}">
      <formula1>"Feu,Glace,Foudre,Terre,Arcane,Air,Lumière,Nature,Psy"</formula1>
    </dataValidation>
    <dataValidation type="list" allowBlank="1" showInputMessage="1" showErrorMessage="1" sqref="F2" xr:uid="{2083E503-2689-41C9-A93E-8CE4062F1A40}">
      <formula1>"action,reaction,1 minute,10 minutes,1 heure"</formula1>
    </dataValidation>
    <dataValidation type="whole" allowBlank="1" showInputMessage="1" showErrorMessage="1" sqref="E2" xr:uid="{277A64F4-06A3-4F8B-8D7E-7B26AC49BCF7}">
      <formula1>1</formula1>
      <formula2>12</formula2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Récap</vt:lpstr>
      <vt:lpstr>Aspects</vt:lpstr>
      <vt:lpstr>Sorts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2025-04-23T14:35:23Z</dcterms:modified>
</cp:coreProperties>
</file>