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hidePivotFieldList="1" defaultThemeVersion="166925"/>
  <mc:AlternateContent xmlns:mc="http://schemas.openxmlformats.org/markup-compatibility/2006">
    <mc:Choice Requires="x15">
      <x15ac:absPath xmlns:x15ac="http://schemas.microsoft.com/office/spreadsheetml/2010/11/ac" url="G:\Defaults\Documents\Aspect\JDR\Système Aspect\"/>
    </mc:Choice>
  </mc:AlternateContent>
  <xr:revisionPtr revIDLastSave="0" documentId="13_ncr:1_{B64899DF-8F75-4415-A825-043F93765254}" xr6:coauthVersionLast="47" xr6:coauthVersionMax="47" xr10:uidLastSave="{00000000-0000-0000-0000-000000000000}"/>
  <bookViews>
    <workbookView xWindow="38280" yWindow="-345" windowWidth="38640" windowHeight="2112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<sst xmlns="http://schemas.openxmlformats.org/spreadsheetml/2006/main" count="1153" uniqueCount="330">
  <si>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</si>
  <si>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</si>
  <si>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</si>
  <si>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</si>
  <si>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</si>
  <si>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</si>
  <si>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</si>
  <si>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</si>
  <si>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</si>
  <si>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</si>
  <si>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</si>
  <si>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</si>
  <si>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</si>
  <si>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</si>
  <si>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</si>
  <si>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</si>
  <si>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</si>
  <si>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</si>
  <si>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</si>
  <si>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</si>
  <si>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</si>
  <si>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</si>
  <si>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</si>
  <si>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</si>
  <si>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</si>
  <si>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</si>
  <si>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</si>
  <si>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</si>
  <si>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</si>
  <si>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</si>
  <si>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</si>
  <si>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</si>
  <si>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</si>
  <si>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</si>
  <si>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</si>
  <si>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</si>
  <si>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</si>
  <si>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</si>
  <si>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</si>
  <si>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</si>
  <si>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</si>
  <si>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</si>
  <si>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</si>
  <si>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</si>
  <si>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</si>
  <si>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</si>
  <si>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</si>
  <si>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</si>
  <si>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</si>
  <si>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</si>
  <si>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</si>
  <si>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</si>
  <si>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</si>
  <si>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</si>
  <si>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</si>
  <si>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</si>
  <si>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</si>
  <si>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</si>
  <si>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</si>
  <si>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</si>
  <si>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</si>
  <si>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</si>
  <si>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</si>
  <si>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</si>
  <si>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</si>
  <si>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</si>
  <si>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</si>
  <si>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</si>
  <si>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</si>
  <si>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</si>
  <si>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</si>
  <si>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</si>
  <si>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</si>
  <si>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</si>
  <si>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</si>
  <si>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</si>
  <si>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</si>
  <si>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</si>
  <si>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</si>
  <si>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</si>
  <si>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</si>
  <si>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</si>
  <si>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</si>
  <si>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</si>
  <si>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</si>
  <si>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</si>
  <si>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</si>
  <si>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</si>
  <si>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</si>
  <si>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</si>
  <si>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</si>
  <si>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</si>
  <si>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</si>
  <si>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</si>
  <si>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</si>
  <si>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</si>
  <si>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</si>
  <si>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</si>
  <si>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</si>
  <si>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</si>
  <si>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</si>
  <si>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</si>
  <si>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</si>
  <si>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</si>
  <si>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</si>
  <si>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</si>
  <si>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</si>
  <si>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</si>
  <si>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</si>
  <si>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</si>
  <si>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</si>
  <si>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</si>
  <si>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</si>
  <si>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</si>
  <si>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</si>
  <si>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</si>
  <si>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</si>
  <si>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</si>
  <si>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</si>
  <si>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</si>
  <si>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</si>
  <si>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</si>
  <si>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</si>
  <si>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</si>
  <si>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</si>
  <si>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</si>
  <si>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</si>
  <si>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</si>
  <si>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</si>
  <si>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</si>
  <si>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</si>
  <si>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</si>
  <si>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</si>
  <si>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</si>
  <si>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</si>
  <si>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</si>
  <si>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</si>
  <si>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</si>
  <si>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</si>
  <si>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</si>
  <si>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</si>
  <si>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</si>
  <si>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</si>
  <si>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</si>
  <si>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</si>
  <si>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</si>
  <si>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</si>
  <si>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</si>
  <si>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</si>
  <si>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</si>
  <si>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</si>
  <si>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</si>
  <si>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</si>
  <si>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</si>
  <si>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</si>
  <si>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</si>
  <si>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</si>
  <si>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</si>
  <si>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</si>
  <si>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</si>
  <si>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</si>
  <si>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</si>
  <si>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</si>
  <si>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</si>
  <si>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</si>
  <si>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</si>
  <si>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</si>
  <si>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</si>
  <si>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</si>
  <si>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</si>
  <si>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</si>
  <si>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</si>
  <si>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</si>
  <si>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</si>
  <si>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</si>
  <si>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</si>
  <si>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</si>
  <si>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</si>
  <si>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</si>
  <si>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</si>
  <si>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</si>
  <si>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</si>
  <si>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</si>
  <si>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</si>
  <si>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</si>
  <si>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</si>
  <si>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</si>
  <si>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</si>
  <si>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</si>
  <si>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</si>
  <si>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</si>
  <si>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</si>
  <si>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</si>
  <si>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</si>
  <si>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</si>
  <si>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</si>
  <si>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</si>
  <si>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</si>
  <si>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</si>
  <si>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</si>
  <si>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</si>
  <si>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</si>
  <si>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</si>
  <si>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</si>
  <si>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</si>
  <si>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</si>
  <si>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</si>
  <si>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</si>
  <si>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</si>
  <si>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</si>
  <si>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</si>
  <si>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</si>
  <si>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</si>
  <si>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</si>
  <si>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</si>
  <si>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</si>
  <si>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</si>
  <si>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</si>
  <si>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</si>
  <si>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</si>
  <si>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</si>
  <si>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</si>
  <si>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</si>
  <si>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</si>
  <si>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</si>
  <si>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</si>
  <si>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</si>
  <si>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</si>
  <si>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</si>
  <si>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</si>
  <si>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</si>
  <si>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</si>
  <si>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</si>
  <si>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</si>
  <si>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</si>
  <si>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</si>
  <si>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</si>
  <si>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</si>
  <si>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</si>
  <si>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</si>
  <si>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</si>
  <si>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</si>
  <si>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</si>
  <si>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</si>
  <si>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</si>
  <si>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</si>
  <si>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Mutisme</t>
  </si>
  <si>
    <t>&gt;Place une zone de puissance electrisante de 2 cases de rayon pendant un tour. Toute personne qui se déplace dans cette zone prends 1d4! dégâts de foudre par case parcouru.</t>
  </si>
  <si>
    <t>Epuisement répété</t>
  </si>
  <si>
    <t>&gt;Faites un jet d'attaque avec la [[1. Entrainement#La psyché|psyché]]. Vous infligez 1d6 point de dégâts [[4. Les types de dégâts#Neutre|magique]] par [[3. Fatigue et repos#La fatigue|point de fatigue]] de la cible.</t>
  </si>
  <si>
    <t>&gt;Crée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t>
  </si>
  <si>
    <t>Foudroiement energetique</t>
  </si>
  <si>
    <t>&gt;Vous et votre cible permutez de place. Si votre cible n'est pas consentante, elle peut réussir un [[3. Résistance aux chocs#Le jet de résistance|jet de résistance]] (d10/6 + mod. de [[1. Entrainement#La psyché|psyché]]) de [[1. Entrainement#La psyché|psyché]] pour ne pas être permuter.</t>
  </si>
  <si>
    <t>&gt;Durant 1 minute, la cible touchée gagne un point d'action. Cependant, elle subit 2d4[[2. Glossaire#Jet explosif|!]] dégâts de [[4. Les types de dégâts#Foudre|foudre]] en le dépensant.</t>
  </si>
  <si>
    <t>&gt;Vous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t>
  </si>
  <si>
    <t>&gt;Vous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t>
  </si>
  <si>
    <t>&gt;Vous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t>
  </si>
  <si>
    <t>&gt;Jusqu'à la fin de votre prochain tour, vous imposez un [[2. Glossaire#Avantage et désavantage|désavantage]] à toute personne qui essaye de vous [[2. Actions en combat#Contraindre|contraindre]].</t>
  </si>
  <si>
    <t>&gt;Vous offrez une [[4. Les types de dégâts#Résistances et vulnérabilités|résistance]] au [[4. Les types de dégâts#Feu|feu]] ainsi qu'une armure de 20 PV (-5 PV) à votre cible. Votre cible voit sa vitesse de course réduite de 2 cases.</t>
  </si>
  <si>
    <t>Magie volée</t>
  </si>
  <si>
    <t>&gt;Durant 3 tours, chaque fois que vous êtes explicitement cibler par un sort (hors effet de zone), vous gagnez un nombre de mana égal à la moitié du mana dépensé.</t>
  </si>
  <si>
    <t>&gt; Vous vous [[1. Aspect#Transformations|transformez]] immédiatement sans avoir à faire de jet. Après 5 tours, vous reprenez forme humaine et ne pouvez plus vous transformez pendant 5 tours.</t>
  </si>
  <si>
    <t>&gt;Désignez une zone de 2 cases de rayon. Toutes personne dans la zone doit réussir un jet de résistance (d10/6 + mod. de psyché) de constitution ou devient sourd pendant 2 tours.</t>
  </si>
  <si>
    <t>&gt;Désignez une zone de 2 cases de rayon. Toutes personne dans la zone doit réussir un jet de résistance (d6/4 + mod. de psyché) de constitution ou subit un malus de -3 en compréhension et en représentation.</t>
  </si>
  <si>
    <t>Glisse gracieuse</t>
  </si>
  <si>
    <t>Menace statique</t>
  </si>
  <si>
    <t>Vrombissement assourdissant</t>
  </si>
  <si>
    <t>Pilier de force</t>
  </si>
  <si>
    <t>Choc de roche</t>
  </si>
  <si>
    <t>Peau de pierre</t>
  </si>
  <si>
    <t>Insaisissable</t>
  </si>
  <si>
    <t>Echange d'énergie</t>
  </si>
  <si>
    <t>Corrosion</t>
  </si>
  <si>
    <t>Appel de la nature</t>
  </si>
  <si>
    <t>Visions de terreur</t>
  </si>
  <si>
    <t>Manteau de flamme</t>
  </si>
  <si>
    <t>Gel encombrant</t>
  </si>
  <si>
    <t>Choc auditif</t>
  </si>
  <si>
    <t>Aura statique</t>
  </si>
  <si>
    <t>Lame de roc</t>
  </si>
  <si>
    <t>Torgnole rocailleuse</t>
  </si>
  <si>
    <t>Faiblesse d'éther</t>
  </si>
  <si>
    <t>Partage d'esprit</t>
  </si>
  <si>
    <t>Air chaotique</t>
  </si>
  <si>
    <t>Bénédiction des vents</t>
  </si>
  <si>
    <t>Pression descendante</t>
  </si>
  <si>
    <t>Bourrasque opposante</t>
  </si>
  <si>
    <t>Epuisement spontané</t>
  </si>
  <si>
    <t>Echange d'énergie supérieur</t>
  </si>
  <si>
    <t>Vision dans le noir</t>
  </si>
  <si>
    <t>Permutation</t>
  </si>
  <si>
    <t>Erection de matière</t>
  </si>
  <si>
    <t>Densité tranchante</t>
  </si>
  <si>
    <t>Redirection</t>
  </si>
  <si>
    <t>&gt;Vous créez un lien éphémère avec une cible consentante. Jusqu'à la fin de votre prochain tour, si l'un de vous deux subit des dégâts, l'autre peut dépenser une réaction pour subir la moitié à sa place.</t>
  </si>
  <si>
    <t>&gt;Votre corps émet une lumière douce à 6 cases. Les alliés dans cette lumière ont un bonus de +1 aux jets de résistance de peur et de charme. Vous pouvez éteindre ou rallumer cette lumière avec une action libre.</t>
  </si>
  <si>
    <t>Lanterne de salvation</t>
  </si>
  <si>
    <t>canalisation</t>
  </si>
  <si>
    <t>&gt;A la fin de la canalisation, vous pouvez frapper avec une arme naturelle tout ennemi **au sol** à 6 cases de vous comme si vous êtiez au corps à corps, en faisant jaillir des piliers de roche.</t>
  </si>
  <si>
    <t>&gt;Vous octroyez une vitesse de vol de 6 cases.</t>
  </si>
  <si>
    <t>Lumière mortelle</t>
  </si>
  <si>
    <t>&gt;A la fin de la canalisation, vous relachez un rayon de lumière mortelle sur 12 cases en partant de votre position. Chaque personne sur la ligne doit faire un [[3. Résistance aux chocs#Le jet de résistance|jet de résistance]] (d6/4 + mod. d'[[1. Entrainement#L'intelligence|intelligence]]) aux [[1. Magie#Les sorts de précision|sorts de précision]] ou subit 10d8 dégâts magique.</t>
  </si>
  <si>
    <t>Lame etherée</t>
  </si>
  <si>
    <t>&gt;Vous invoquez une arme etherée reprenant la forme d'une arme non magique que vous voulez durant 5 tours. Cette dernière inflige les dégâts de l'arme choisie plus un dé de dégâts supplémentaire. Vous pouvez changer la forme de l'arme avec une action libre.</t>
  </si>
  <si>
    <t>Cataclysme solaire</t>
  </si>
  <si>
    <t>&gt;Chaque tour passé à canaliser fait croitre la zone de 1 case (jusqu'à une limite de 6 cases). A la fin de la canalisation, vous générez une intense explosion dans cette zone (hormis sur votre case), imposant un [[3. Résistance aux chocs#Le jet de résistance|jet de résistance]] (d8/5 + mod. d'[[1. Entrainement#L'intelligence|intelligence]]) aux [[1. Magie#Les sorts de précision|sorts de précision]], infligeant 8d8 dégâts de feu en cas d'echec et la moitié en cas de réussite.</t>
  </si>
  <si>
    <t>&gt;A la fin de la canalisation, votre cible doit faire un [[3. Résistance aux chocs#Le jet de résistance|jet de résistance]] (d10/6 + mod. d'[[1. Entrainement#La psychée|psychée]]) aux [[1. Magie#Les sorts instinctif|sorts d'instinct]]. En cas d'échec, elle subit un point de [[3. Fatigue et repos#Fatigue persistante|fatigue persistante]] et vous en perdez un.</t>
  </si>
  <si>
    <t>Permutation d'energie</t>
  </si>
  <si>
    <t>&gt;Tant que vous canalisez, chaque sort lancé à 12 cases voit son coût augmenté de 2 mana, que vous récupérez.</t>
  </si>
  <si>
    <t>&gt;Vous imposez un  [[3. Résistance aux chocs#Le jet de résistance|jet de résistance]] (d10/6 + mod. de [[1. Entrainement#La psyché|psyché]]) à l'[[2. Liste des effets#Influencé|influence]] à votre cible. Si elle rate, elle est sous [[2. Liste des effets#Contrôle mental|controle mental]], vous permettant de partiellement embrumer son esprit, rendant sa perception de vous floue. Tant qu'elle est sous controle mental, la cible ne peut alors plus réagir à vos actions, comme si elle ne réalisez pas votre présence. La cible peut relancer son jet de résistance à chaque fin de tour.</t>
  </si>
  <si>
    <t>&gt;Vous imposez un  [[3. Résistance aux chocs#Le jet de résistance|jet de résistance]] (d12/7 + mod. de [[1. Entrainement#La psyché|psyché]]) aux [[2. Liste des effets#Charmé|charme]] à votre cible. Si elle rate, elle est sous [[2. Liste des effets#Contrôle mental|controle mental]], vous permettant de manipuler son esprit et d'y effacer votre présence, vous rendez completement invisible à son esprit. La cible ne réalise alors plus votre présence, vous êtes ainsi caché à ses yeux et elle ne peut pas réagir à vos actions. *La cible peut cependant prendre des actions défensif si elle comprend que quelque chose l'attaque.* La cible peut relancer son jet de résistance à chaque fin de tour.</t>
  </si>
  <si>
    <t>Frappe sismique</t>
  </si>
  <si>
    <t>Surcharge statique</t>
  </si>
  <si>
    <t>Ancrage protecteur</t>
  </si>
  <si>
    <t>&gt;Vous vous ancrez progressivement dans le sol en absorbant une partie de son energie. A la fin de la canalisation, vous êtes agrippé par le sol mais gagnez une résistance aux dégâts physique, un bonus de +4 en parade active (sauf parade magique) et une immunité aux contraintes durant 1 minute.</t>
  </si>
  <si>
    <t>&gt;A la fin de la canalisation, vous choisissez un point et êtes capable d'influencer la magie à 6 cases autour de ce point durant 1 minute. Lorsqu'un sort est lancé dans cette zone, vous pouvez saisir l'opportunité pour alterer les propriétés du zone. Vous pouvez déplacer la zone d'un sort de 2 cases, imposez un malus de -1 à l'attaque ou réduire la difficulté de résistance de 1 point.</t>
  </si>
  <si>
    <t>Amalgame d'arcane</t>
  </si>
  <si>
    <t>&gt;Choisissez une case, une intensité lumineuse croissante y apparait alors. A la fin de la canalisation, vous faites rayonner une lumière intense à 6 cases sur ce point durant 1 minute. La lumière émise est si intense que toute personne à l'interieure de cette zone est considérée comme caché.</t>
  </si>
  <si>
    <t>Pureté aveuglante</t>
  </si>
  <si>
    <t>Sappage d'éther</t>
  </si>
  <si>
    <t>Inexistance</t>
  </si>
  <si>
    <t>Influence brumeuse</t>
  </si>
  <si>
    <t>&gt;A la fin de la canalisation, vous recouvrez la cible d'une armure de givre hérissée, offrant une résistance aux dégâts de feu et chaque fois qu'elle subis des dégâts, les personnes à une case de d'elle subissent 1d10 dégâts perçant. L'armure dure jusqu'à 1 minute ou jusqu'à ce qu'elle subis 5 coups.</t>
  </si>
  <si>
    <t>Deconnexion mentale</t>
  </si>
  <si>
    <t>&gt;Vous accumulez une charge éléctrique croissante. A la fin de la canalisation, vous gagnez un point de réaction utilisable pour lancer des sorts, et vos attaques de foudre ont avantage aux dégâts durant 1 minute.</t>
  </si>
  <si>
    <t>&gt;Tant que vous canalisez et que vous depensez du mana pour canaliser, une arme à portée inflige 1 dé de dégats supplémentaire, les dés deviennent explosifs et infligent des dégâts de foudre.</t>
  </si>
  <si>
    <t>Mur tempétueux</t>
  </si>
  <si>
    <t>&gt;A la fin de la canalisation, vous générez un tourbillon d'une intensité telle qu'il bloque le passage. Dans un cylindre de 4 cases de rayon pour 12 cases de hauteur, il n'est plus possible de passer de l'interieur à l'exterieur et inversement. Les attaques à distance se font avec désavantage si elle doivent passer le mur de vent.</t>
  </si>
  <si>
    <t>&gt;Vous canalisez l'énergie vitale pure. Chaque tour passé à canaliser, vous regagnez 1d6 PV et 1 point de fatigue temporaire est converti en fatigue persistante (si applicable). À la fin de la canalisation, vous pouvez toucher une cible agonisante pour la ramener à 0 PV et la stabiliser instantanément.</t>
  </si>
  <si>
    <t>&gt;A la fin de la canalisation, vous parvenez à extraire votre Aspect de votre propre esprit pour le manifester sans vous transformer durant 1 minute. Vous prenez sa fiche de stat de créature et le jouez. Cependant, vous ne pouvez plus utiliser de magie jusqu'à sa disparition.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</si>
</sst>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4">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3">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1" xfId="0" applyBorder="1" applyAlignment="1">
      <alignment horizontal="left" indent="1"/>
    </xf>
    <xf numFmtId="0" fontId="0" fillId="0" borderId="7" xfId="0" applyBorder="1" applyAlignment="1">
      <alignment horizontal="left" indent="1"/>
    </xf>
  </cellXfs>
  <cellStyles count="2">
    <cellStyle name="Normal" xfId="0" builtinId="0"/>
    <cellStyle name="Pourcentage" xfId="1" builtinId="5"/>
  </cellStyles>
  <dxfs count="83">
    <dxf>
      <alignment horizontal="center" vertical="center" textRotation="0" wrapText="0" indent="0" justifyLastLine="0" shrinkToFit="0" readingOrder="0"/>
    </dxf>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5.946750810188" createdVersion="8" refreshedVersion="8" minRefreshableVersion="3" recordCount="123"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Illusion majeure #idee"/>
        <s v="TODO: Zone de silence #idee" u="1"/>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3">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6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s v="Embrasement réflexe"/>
    <x v="0"/>
    <x v="2"/>
    <x v="0"/>
    <n v="3"/>
    <s v="reaction"/>
    <n v="0"/>
    <s v="Toucher"/>
    <s v="Tank"/>
    <x v="0"/>
    <s v="&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s v="No name"/>
    <x v="0"/>
    <x v="2"/>
    <x v="2"/>
    <n v="5"/>
    <s v="action"/>
    <n v="0"/>
    <s v="6 cases"/>
    <s v="Debuff"/>
    <x v="0"/>
    <s v="&gt;Place une zone de puissance electrisante de 2 cases de rayon pendant un tour. Toute personne qui se déplace dans cette zone prends 1d4! dégâts de foudre par case parcouru."/>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10 minutes"/>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1 minute"/>
    <n v="0"/>
    <s v="Toucher"/>
    <s v="Utilitaire"/>
    <x v="0"/>
    <s v="&gt;Vous êtes capable d'identifier toutes les composantes d'un sort, d'un enchantement ou d'un objet magique. "/>
  </r>
  <r>
    <m/>
    <x v="0"/>
    <x v="2"/>
    <x v="4"/>
    <m/>
    <s v="action"/>
    <n v="0"/>
    <m/>
    <s v="Buff"/>
    <x v="1"/>
    <m/>
  </r>
  <r>
    <s v="Vision arcanique"/>
    <x v="0"/>
    <x v="1"/>
    <x v="4"/>
    <n v="3"/>
    <s v="1 minute"/>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n v="2"/>
    <s v="action"/>
    <n v="0"/>
    <s v="Personnel"/>
    <s v="Buff"/>
    <x v="0"/>
    <s v="&gt;Jusqu'à la fin de votre prochain tour, vous imposez un [[2. Glossaire#Avantage et désavantage|désavantage]] à toute personne qui essaye de vous [[2. Actions en combat#Contraindre|contraindre]]."/>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0"/>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ebuff"/>
    <x v="1"/>
    <m/>
  </r>
  <r>
    <m/>
    <x v="1"/>
    <x v="3"/>
    <x v="3"/>
    <m/>
    <m/>
    <n v="0"/>
    <m/>
    <s v="Support"/>
    <x v="1"/>
    <m/>
  </r>
  <r>
    <m/>
    <x v="1"/>
    <x v="3"/>
    <x v="3"/>
    <m/>
    <m/>
    <n v="0"/>
    <m/>
    <s v="Mouvemen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4"/>
    <n v="5"/>
    <s v="action"/>
    <n v="1"/>
    <s v="3 cases"/>
    <s v="Support"/>
    <x v="0"/>
    <s v="&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0"/>
    <s v="&gt;Vous offrez une [[4. Les types de dégâts#Résistances et vulnérabilités|résistance]] au [[4. Les types de dégâts#Feu|feu]] ainsi qu'une armure de 20 PV (-5 PV) à votre cible. Votre cible voit sa vitesse de course réduite de 2 cases."/>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s v="No name"/>
    <x v="2"/>
    <x v="2"/>
    <x v="2"/>
    <n v="5"/>
    <s v="reaction"/>
    <n v="0"/>
    <s v="6 cases"/>
    <s v="Mouvement"/>
    <x v="0"/>
    <s v="&gt;Vous et votre cible permutez de place. Si votre cible n'est pas consentante, elle peut réussir un [[3. Résistance aux chocs#Le jet de résistance|jet de résistance]] (d10/6 + mod. de [[1. Entrainement#La psyché|psyché]]) de [[1. Entrainement#La psyché|psyché]] pour ne pas être permuter."/>
  </r>
  <r>
    <s v="Foudroiement energetique"/>
    <x v="2"/>
    <x v="1"/>
    <x v="2"/>
    <n v="7"/>
    <s v="action"/>
    <n v="1"/>
    <s v="Toucher"/>
    <s v="Buff"/>
    <x v="0"/>
    <s v="&gt;Durant 1 minute, la cible touchée gagne un point d'action. Cependant, elle subit 2d4[[2. Glossaire#Jet explosif|!]] dégâts de [[4. Les types de dégâts#Foudre|foudre]] en le dépensant."/>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s v="No name"/>
    <x v="2"/>
    <x v="1"/>
    <x v="3"/>
    <n v="8"/>
    <s v="action"/>
    <n v="1"/>
    <s v="9 cases"/>
    <s v="Dégats"/>
    <x v="0"/>
    <s v="&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
  </r>
  <r>
    <m/>
    <x v="2"/>
    <x v="3"/>
    <x v="3"/>
    <m/>
    <m/>
    <n v="0"/>
    <m/>
    <s v="Support"/>
    <x v="1"/>
    <m/>
  </r>
  <r>
    <s v="No name"/>
    <x v="2"/>
    <x v="0"/>
    <x v="3"/>
    <n v="8"/>
    <s v="action"/>
    <n v="0"/>
    <s v="9 cases"/>
    <s v="Dégats"/>
    <x v="0"/>
    <s v="&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0"/>
    <x v="4"/>
    <m/>
    <s v="action"/>
    <n v="0"/>
    <m/>
    <s v="Utilitaire"/>
    <x v="1"/>
    <m/>
  </r>
  <r>
    <s v="Mutisme"/>
    <x v="2"/>
    <x v="1"/>
    <x v="4"/>
    <n v="7"/>
    <s v="action"/>
    <n v="1"/>
    <s v="6 cases"/>
    <s v="Support"/>
    <x v="0"/>
    <s v="&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
  </r>
  <r>
    <s v="Magie volée"/>
    <x v="2"/>
    <x v="1"/>
    <x v="4"/>
    <n v="6"/>
    <s v="action"/>
    <n v="0"/>
    <s v="Personnel"/>
    <s v="Buff"/>
    <x v="0"/>
    <s v="&gt;Durant 3 tours, chaque fois que vous êtes explicitement cibler par un sort (hors effet de zone), vous gagnez un nombre de mana égal à la moitié du mana dépensé."/>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0"/>
    <x v="5"/>
    <m/>
    <m/>
    <n v="0"/>
    <m/>
    <s v="Mouvement"/>
    <x v="1"/>
    <m/>
  </r>
  <r>
    <s v="No name"/>
    <x v="2"/>
    <x v="2"/>
    <x v="5"/>
    <n v="3"/>
    <s v="reaction"/>
    <n v="0"/>
    <s v="3 cases"/>
    <s v="Support"/>
    <x v="0"/>
    <s v="&gt;Vous repoussez un projectile physique ou magique de rang 1 qui passe à 3 cases de vous vers l'attaquant d'origine."/>
  </r>
  <r>
    <m/>
    <x v="2"/>
    <x v="1"/>
    <x v="5"/>
    <m/>
    <m/>
    <n v="0"/>
    <m/>
    <s v="Buff"/>
    <x v="1"/>
    <m/>
  </r>
  <r>
    <s v="Epuisement répété"/>
    <x v="2"/>
    <x v="2"/>
    <x v="6"/>
    <n v="6"/>
    <s v="action"/>
    <n v="0"/>
    <s v="6 cases"/>
    <s v="Dégats"/>
    <x v="0"/>
    <s v="&gt;Faites un jet d'attaque avec la [[1. Entrainement#La psyché|psyché]]. Vous infligez 1d6 point de dégâts [[4. Les types de dégâts#Neutre|magique]] par [[3. Fatigue et repos#La fatigue|point de fatigue]] de la cible."/>
  </r>
  <r>
    <m/>
    <x v="2"/>
    <x v="3"/>
    <x v="6"/>
    <m/>
    <m/>
    <n v="0"/>
    <m/>
    <s v="Support"/>
    <x v="1"/>
    <m/>
  </r>
  <r>
    <m/>
    <x v="2"/>
    <x v="3"/>
    <x v="6"/>
    <m/>
    <m/>
    <n v="0"/>
    <m/>
    <s v="Debuff"/>
    <x v="1"/>
    <m/>
  </r>
  <r>
    <m/>
    <x v="2"/>
    <x v="2"/>
    <x v="7"/>
    <m/>
    <m/>
    <n v="0"/>
    <m/>
    <s v="Utilitaire"/>
    <x v="4"/>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40">
      <pivotArea type="all" dataOnly="0" outline="0" fieldPosition="0"/>
    </format>
    <format dxfId="39">
      <pivotArea outline="0" collapsedLevelsAreSubtotals="1" fieldPosition="0"/>
    </format>
    <format dxfId="38">
      <pivotArea type="origin" dataOnly="0" labelOnly="1" outline="0" fieldPosition="0"/>
    </format>
    <format dxfId="37">
      <pivotArea field="16" type="button" dataOnly="0" labelOnly="1" outline="0" axis="axisCol" fieldPosition="0"/>
    </format>
    <format dxfId="36">
      <pivotArea type="topRight" dataOnly="0" labelOnly="1" outline="0" fieldPosition="0"/>
    </format>
    <format dxfId="35">
      <pivotArea field="13" type="button" dataOnly="0" labelOnly="1" outline="0" axis="axisRow" fieldPosition="0"/>
    </format>
    <format dxfId="34">
      <pivotArea dataOnly="0" labelOnly="1" fieldPosition="0">
        <references count="1">
          <reference field="13" count="0"/>
        </references>
      </pivotArea>
    </format>
    <format dxfId="33">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4"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m="1" x="5"/>
        <item h="1" x="4"/>
        <item t="default"/>
      </items>
    </pivotField>
    <pivotField showAll="0"/>
  </pivotFields>
  <rowFields count="2">
    <field x="1"/>
    <field x="3"/>
  </rowFields>
  <rowItems count="29">
    <i>
      <x/>
    </i>
    <i r="1">
      <x/>
    </i>
    <i r="1">
      <x v="1"/>
    </i>
    <i r="1">
      <x v="2"/>
    </i>
    <i r="1">
      <x v="3"/>
    </i>
    <i r="1">
      <x v="4"/>
    </i>
    <i r="1">
      <x v="5"/>
    </i>
    <i r="1">
      <x v="6"/>
    </i>
    <i r="1">
      <x v="7"/>
    </i>
    <i r="1">
      <x v="8"/>
    </i>
    <i>
      <x v="1"/>
    </i>
    <i r="1">
      <x/>
    </i>
    <i r="1">
      <x v="1"/>
    </i>
    <i r="1">
      <x v="2"/>
    </i>
    <i r="1">
      <x v="3"/>
    </i>
    <i r="1">
      <x v="4"/>
    </i>
    <i r="1">
      <x v="5"/>
    </i>
    <i r="1">
      <x v="6"/>
    </i>
    <i r="1">
      <x v="7"/>
    </i>
    <i r="1">
      <x v="8"/>
    </i>
    <i>
      <x v="2"/>
    </i>
    <i r="1">
      <x/>
    </i>
    <i r="1">
      <x v="1"/>
    </i>
    <i r="1">
      <x v="2"/>
    </i>
    <i r="1">
      <x v="3"/>
    </i>
    <i r="1">
      <x v="4"/>
    </i>
    <i r="1">
      <x v="5"/>
    </i>
    <i r="1">
      <x v="6"/>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57">
      <pivotArea type="all" dataOnly="0" outline="0" fieldPosition="0"/>
    </format>
    <format dxfId="56">
      <pivotArea outline="0" collapsedLevelsAreSubtotals="1" fieldPosition="0"/>
    </format>
    <format dxfId="55">
      <pivotArea type="origin" dataOnly="0" labelOnly="1" outline="0" fieldPosition="0"/>
    </format>
    <format dxfId="54">
      <pivotArea type="topRight" dataOnly="0" labelOnly="1" outline="0" fieldPosition="0"/>
    </format>
    <format dxfId="53">
      <pivotArea dataOnly="0" labelOnly="1" fieldPosition="0">
        <references count="1">
          <reference field="1" count="0"/>
        </references>
      </pivotArea>
    </format>
    <format dxfId="52">
      <pivotArea dataOnly="0" labelOnly="1" fieldPosition="0">
        <references count="2">
          <reference field="1" count="1" selected="0">
            <x v="0"/>
          </reference>
          <reference field="3" count="0"/>
        </references>
      </pivotArea>
    </format>
    <format dxfId="51">
      <pivotArea dataOnly="0" labelOnly="1" fieldPosition="0">
        <references count="2">
          <reference field="1" count="1" selected="0">
            <x v="1"/>
          </reference>
          <reference field="3" count="0"/>
        </references>
      </pivotArea>
    </format>
    <format dxfId="50">
      <pivotArea dataOnly="0" labelOnly="1" fieldPosition="0">
        <references count="2">
          <reference field="1" count="1" selected="0">
            <x v="2"/>
          </reference>
          <reference field="3" count="6">
            <x v="1"/>
            <x v="2"/>
            <x v="3"/>
            <x v="4"/>
            <x v="5"/>
            <x v="8"/>
          </reference>
        </references>
      </pivotArea>
    </format>
    <format dxfId="49">
      <pivotArea type="origin" dataOnly="0" labelOnly="1" outline="0" fieldPosition="0"/>
    </format>
    <format dxfId="48">
      <pivotArea dataOnly="0" labelOnly="1" fieldPosition="0">
        <references count="1">
          <reference field="2" count="0"/>
        </references>
      </pivotArea>
    </format>
    <format dxfId="47">
      <pivotArea dataOnly="0" labelOnly="1" grandCol="1" outline="0" fieldPosition="0"/>
    </format>
    <format dxfId="46">
      <pivotArea dataOnly="0" labelOnly="1" fieldPosition="0">
        <references count="1">
          <reference field="1" count="0"/>
        </references>
      </pivotArea>
    </format>
    <format dxfId="45">
      <pivotArea dataOnly="0" labelOnly="1" fieldPosition="0">
        <references count="2">
          <reference field="1" count="1" selected="0">
            <x v="0"/>
          </reference>
          <reference field="3" count="0"/>
        </references>
      </pivotArea>
    </format>
    <format dxfId="44">
      <pivotArea dataOnly="0" labelOnly="1" fieldPosition="0">
        <references count="2">
          <reference field="1" count="1" selected="0">
            <x v="1"/>
          </reference>
          <reference field="3" count="0"/>
        </references>
      </pivotArea>
    </format>
    <format dxfId="43">
      <pivotArea dataOnly="0" labelOnly="1" fieldPosition="0">
        <references count="2">
          <reference field="1" count="1" selected="0">
            <x v="2"/>
          </reference>
          <reference field="3" count="6">
            <x v="1"/>
            <x v="2"/>
            <x v="3"/>
            <x v="4"/>
            <x v="5"/>
            <x v="8"/>
          </reference>
        </references>
      </pivotArea>
    </format>
    <format dxfId="42">
      <pivotArea dataOnly="0" labelOnly="1" fieldPosition="0">
        <references count="1">
          <reference field="2" count="0"/>
        </references>
      </pivotArea>
    </format>
    <format dxfId="41">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m="1" x="5"/>
        <item h="1" x="4"/>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66">
      <pivotArea type="all" dataOnly="0" outline="0" fieldPosition="0"/>
    </format>
    <format dxfId="65">
      <pivotArea outline="0" collapsedLevelsAreSubtotals="1" fieldPosition="0"/>
    </format>
    <format dxfId="64">
      <pivotArea type="origin" dataOnly="0" labelOnly="1" outline="0" fieldPosition="0"/>
    </format>
    <format dxfId="63">
      <pivotArea field="2" type="button" dataOnly="0" labelOnly="1" outline="0" axis="axisCol" fieldPosition="0"/>
    </format>
    <format dxfId="62">
      <pivotArea type="topRight" dataOnly="0" labelOnly="1" outline="0" fieldPosition="0"/>
    </format>
    <format dxfId="61">
      <pivotArea field="1" type="button" dataOnly="0" labelOnly="1" outline="0" axis="axisRow" fieldPosition="0"/>
    </format>
    <format dxfId="60">
      <pivotArea dataOnly="0" labelOnly="1" fieldPosition="0">
        <references count="1">
          <reference field="1" count="0"/>
        </references>
      </pivotArea>
    </format>
    <format dxfId="59">
      <pivotArea dataOnly="0" labelOnly="1" fieldPosition="0">
        <references count="1">
          <reference field="2" count="0"/>
        </references>
      </pivotArea>
    </format>
    <format dxfId="58">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74">
      <pivotArea type="all" dataOnly="0" outline="0" fieldPosition="0"/>
    </format>
    <format dxfId="73">
      <pivotArea outline="0" collapsedLevelsAreSubtotals="1" fieldPosition="0"/>
    </format>
    <format dxfId="72">
      <pivotArea type="origin" dataOnly="0" labelOnly="1" outline="0" fieldPosition="0"/>
    </format>
    <format dxfId="71">
      <pivotArea field="15" type="button" dataOnly="0" labelOnly="1" outline="0" axis="axisCol" fieldPosition="0"/>
    </format>
    <format dxfId="70">
      <pivotArea type="topRight" dataOnly="0" labelOnly="1" outline="0" fieldPosition="0"/>
    </format>
    <format dxfId="69">
      <pivotArea field="13" type="button" dataOnly="0" labelOnly="1" outline="0" axis="axisRow" fieldPosition="0"/>
    </format>
    <format dxfId="68">
      <pivotArea dataOnly="0" labelOnly="1" fieldPosition="0">
        <references count="1">
          <reference field="13" count="0"/>
        </references>
      </pivotArea>
    </format>
    <format dxfId="67">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2"/>
    <tableColumn id="2" xr3:uid="{A898C7BE-0FDD-402E-8922-35117279222B}" name="Physique" dataDxfId="31"/>
    <tableColumn id="9" xr3:uid="{4FA83F93-4573-46A4-A19C-C295E9738AAD}" name="Phy min" dataDxfId="30"/>
    <tableColumn id="10" xr3:uid="{07F11B45-75A0-4510-8871-7C335ECB6F0B}" name="Phy max" dataDxfId="29"/>
    <tableColumn id="3" xr3:uid="{ECF1AC7E-5D81-4093-B97F-5FBA02904983}" name="Mental" dataDxfId="28"/>
    <tableColumn id="11" xr3:uid="{06B7B755-4C10-4F66-8420-171C42244C9F}" name="Men min" dataDxfId="27"/>
    <tableColumn id="12" xr3:uid="{56B7A928-DE0B-4793-AB8D-3D4BBC8386A7}" name="Men max" dataDxfId="26"/>
    <tableColumn id="4" xr3:uid="{EF26AB02-1B3F-4F8C-8E02-B3283BCEA532}" name="Charactère" dataDxfId="25"/>
    <tableColumn id="13" xr3:uid="{2C1AE653-EA96-4993-9C14-572C1613BF63}" name="Cha min" dataDxfId="24"/>
    <tableColumn id="14" xr3:uid="{8B692861-3522-43B8-B94A-1BE0E42BF8E6}" name="Cha max" dataDxfId="23"/>
    <tableColumn id="15" xr3:uid="{89823BD5-E43B-4180-864D-11077269E43E}" name="Min stats" dataDxfId="22">
      <calculatedColumnFormula>Aspects[[#This Row],[Phy min]]+Aspects[[#This Row],[Men min]]+Aspects[[#This Row],[Cha min]]</calculatedColumnFormula>
    </tableColumn>
    <tableColumn id="18" xr3:uid="{B62942C4-D64A-480D-A6F6-64144A046503}" name="Max stats" dataDxfId="21">
      <calculatedColumnFormula>Aspects[[#This Row],[Phy max]]+Aspects[[#This Row],[Men max]]+Aspects[[#This Row],[Cha max]]</calculatedColumnFormula>
    </tableColumn>
    <tableColumn id="19" xr3:uid="{F9A74C34-ACD5-4533-A2C1-D1E128D13E9B}" name="Range stats" dataDxfId="20">
      <calculatedColumnFormula>MAX(Aspects[[#This Row],[Max stats]]-Aspects[[#This Row],[Min stats]],0)</calculatedColumnFormula>
    </tableColumn>
    <tableColumn id="16" xr3:uid="{643E4DFB-48C1-4622-906D-01CBC394F5EC}" name="Difficulté" dataDxfId="19">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18"/>
    <tableColumn id="5" xr3:uid="{E635B0CD-5AA8-4957-9B73-A5F50895628E}" name="Alignement" dataDxfId="17"/>
    <tableColumn id="6" xr3:uid="{D99196F6-6064-42E9-9F14-08286C5F2CBF}" name="Bonté" dataDxfId="16">
      <calculatedColumnFormula>IFERROR(VLOOKUP(Aspects[[#This Row],[Alignement]],Alignement[],2,FALSE),"")</calculatedColumnFormula>
    </tableColumn>
    <tableColumn id="7" xr3:uid="{A6CC1D48-401A-4CA9-83BC-5484361F3C75}" name="Loyauté" dataDxfId="15">
      <calculatedColumnFormula>IFERROR(VLOOKUP(Aspects[[#This Row],[Alignement]],Alignement[],3,FALSE),"")</calculatedColumnFormula>
    </tableColumn>
    <tableColumn id="8" xr3:uid="{A8B45E07-B4D8-4E13-9202-FDC79F47976E}" name="Magie" dataDxfId="14">
      <calculatedColumnFormula>IF(Aspects[[#This Row],[Men min]]&lt;8,0,1)</calculatedColumnFormula>
    </tableColumn>
    <tableColumn id="22" xr3:uid="{4632161D-13FF-47A8-90DF-3FE97EE6945D}" name="Min" dataDxfId="13">
      <calculatedColumnFormula>IF(OR(AND(Aspects[[#This Row],[Min stats]]&lt;=35,Aspects[[#This Row],[Loyauté]]&lt;&gt;"Loyal"),AND(Aspects[[#This Row],[Min stats]]&lt;=25,Aspects[[#This Row],[Loyauté]]="Loyal")),1,0)</calculatedColumnFormula>
    </tableColumn>
    <tableColumn id="23" xr3:uid="{4D712596-335A-4F29-BEF3-2221C8A7A116}" name="Max" dataDxfId="12">
      <calculatedColumnFormula>IF(Aspects[[#This Row],[Max stats]]&gt;=43,1,0)</calculatedColumnFormula>
    </tableColumn>
    <tableColumn id="21" xr3:uid="{93200CD2-1E11-4826-BAC0-0638EE02B6DE}" name="Range" dataDxfId="11">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0"/>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57" totalsRowShown="0" dataDxfId="0">
  <autoFilter ref="A1:K157" xr:uid="{238FAE0E-3C8A-48F7-A7E1-FC2E477A7D3C}"/>
  <sortState xmlns:xlrd2="http://schemas.microsoft.com/office/spreadsheetml/2017/richdata2" ref="A2:K130">
    <sortCondition ref="B2:B130"/>
    <sortCondition ref="D2:D130" customList="Feu,Glace,Foudre,Terre,Arcane,Air,Nature,Lumière,Psy"/>
  </sortState>
  <tableColumns count="11">
    <tableColumn id="1" xr3:uid="{A2AB743F-9073-4A57-9EDA-5E0E415BD54F}" name="Sort"/>
    <tableColumn id="2" xr3:uid="{BA70F8CE-2D33-4A86-A98E-EBA3598A81C2}" name="Rang" dataDxfId="82"/>
    <tableColumn id="3" xr3:uid="{3579E514-6C5C-4F90-B910-48D47EA58876}" name="Type"/>
    <tableColumn id="4" xr3:uid="{AA9D852E-6073-4283-B04F-301D3A15EB76}" name="Element"/>
    <tableColumn id="5" xr3:uid="{B3C7CCA8-728B-479A-BA99-7E199D13407C}" name="Coût" dataDxfId="81"/>
    <tableColumn id="6" xr3:uid="{D7AF6421-4267-4A3B-AAF6-4E44AA0942F5}" name="Incantation" dataDxfId="80"/>
    <tableColumn id="8" xr3:uid="{4C25CF09-2441-41F5-9404-D55F9B6896D2}" name="Concentration" dataDxfId="79"/>
    <tableColumn id="11" xr3:uid="{DCEE26D2-9066-498C-80CA-5F86E102C71A}" name="Distance" dataDxfId="78"/>
    <tableColumn id="9" xr3:uid="{A4EA893E-3AEE-43AB-818E-E2A8638CC5E0}" name="Categorie" dataDxfId="77"/>
    <tableColumn id="7" xr3:uid="{B712D949-FEF4-4A69-A7FE-B58DE93D47BB}" name="Commentaire" dataDxfId="76"/>
    <tableColumn id="10" xr3:uid="{C6861AF9-B2E3-461A-B83C-4A6BA31725E2}" name="Description" dataDxfId="75"/>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workbookViewId="0">
      <selection activeCell="I30" sqref="I30"/>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19"/>
      <c r="C2" s="20"/>
      <c r="D2" s="20"/>
      <c r="E2" s="20"/>
      <c r="F2" s="20"/>
      <c r="G2" s="20"/>
      <c r="H2" s="20"/>
      <c r="I2" s="20"/>
      <c r="J2" s="20"/>
      <c r="K2" s="20"/>
      <c r="L2" s="20"/>
      <c r="M2" s="20"/>
      <c r="N2" s="21"/>
      <c r="P2" s="19"/>
      <c r="Q2" s="20"/>
      <c r="R2" s="20"/>
      <c r="S2" s="20"/>
      <c r="T2" s="20"/>
      <c r="U2" s="20"/>
      <c r="V2" s="53" t="s">
        <v>74</v>
      </c>
      <c r="W2" s="42" t="s">
        <v>242</v>
      </c>
      <c r="X2" s="20"/>
      <c r="Y2" s="20"/>
      <c r="Z2" s="20"/>
      <c r="AA2" s="20"/>
      <c r="AB2" s="22"/>
    </row>
    <row r="3" spans="2:28" x14ac:dyDescent="0.25">
      <c r="B3" s="22"/>
      <c r="C3" s="5" t="s">
        <v>15</v>
      </c>
      <c r="D3" s="28">
        <f>COUNTIF(Aspects[Bonté],"Bon")</f>
        <v>6</v>
      </c>
      <c r="E3" s="33">
        <f>D3/SUM($D$3:$D$5)</f>
        <v>0.16666666666666666</v>
      </c>
      <c r="G3" s="6" t="s">
        <v>69</v>
      </c>
      <c r="H3" s="6" t="s">
        <v>70</v>
      </c>
      <c r="N3" s="23"/>
      <c r="P3" s="22"/>
      <c r="Q3" s="5" t="s">
        <v>198</v>
      </c>
      <c r="R3" s="28">
        <f>COUNTIF(Sorts[Rang],"1")</f>
        <v>64</v>
      </c>
      <c r="S3" s="33">
        <f>R3/SUM(R3:R5)</f>
        <v>0.41025641025641024</v>
      </c>
      <c r="AB3" s="22"/>
    </row>
    <row r="4" spans="2:28" x14ac:dyDescent="0.25">
      <c r="B4" s="22"/>
      <c r="C4" s="3" t="s">
        <v>5</v>
      </c>
      <c r="D4" s="27">
        <f>COUNTIF(Aspects[Bonté],"Neutre")</f>
        <v>15</v>
      </c>
      <c r="E4" s="34">
        <f>D4/SUM($D$3:$D$5)</f>
        <v>0.41666666666666669</v>
      </c>
      <c r="G4" s="6" t="s">
        <v>70</v>
      </c>
      <c r="H4" t="s">
        <v>15</v>
      </c>
      <c r="I4" t="s">
        <v>14</v>
      </c>
      <c r="J4" t="s">
        <v>5</v>
      </c>
      <c r="L4" t="s">
        <v>81</v>
      </c>
      <c r="M4" s="17">
        <v>0.15</v>
      </c>
      <c r="N4" s="23"/>
      <c r="P4" s="22"/>
      <c r="Q4" s="3" t="s">
        <v>199</v>
      </c>
      <c r="R4" s="27">
        <f>COUNTIF(Sorts[Rang],"2")</f>
        <v>53</v>
      </c>
      <c r="S4" s="34">
        <f>R4/SUM(R3:R5)</f>
        <v>0.33974358974358976</v>
      </c>
      <c r="V4" s="39" t="s">
        <v>203</v>
      </c>
      <c r="W4" s="20"/>
      <c r="X4" s="40"/>
      <c r="Y4" s="41"/>
      <c r="Z4" s="42"/>
      <c r="AB4" s="22"/>
    </row>
    <row r="5" spans="2:28" ht="15.75" thickBot="1" x14ac:dyDescent="0.3">
      <c r="B5" s="22"/>
      <c r="C5" s="4" t="s">
        <v>14</v>
      </c>
      <c r="D5" s="29">
        <f>COUNTIF(Aspects[Bonté],"Mauvais")</f>
        <v>15</v>
      </c>
      <c r="E5" s="35">
        <f>D5/SUM($D$3:$D$5)</f>
        <v>0.41666666666666669</v>
      </c>
      <c r="G5" s="7" t="s">
        <v>41</v>
      </c>
      <c r="H5">
        <v>1</v>
      </c>
      <c r="I5">
        <v>1</v>
      </c>
      <c r="J5">
        <v>2</v>
      </c>
      <c r="N5" s="23"/>
      <c r="P5" s="22"/>
      <c r="Q5" s="4" t="s">
        <v>200</v>
      </c>
      <c r="R5" s="29">
        <f>COUNTIF(Sorts[Rang],"3")</f>
        <v>39</v>
      </c>
      <c r="S5" s="35">
        <f>R5/SUM(R3:R5)</f>
        <v>0.25</v>
      </c>
      <c r="V5" s="22"/>
      <c r="W5" s="45" t="s">
        <v>128</v>
      </c>
      <c r="X5" s="56" t="s">
        <v>112</v>
      </c>
      <c r="Y5" s="46" t="s">
        <v>119</v>
      </c>
      <c r="Z5" s="57" t="s">
        <v>202</v>
      </c>
      <c r="AB5" s="22"/>
    </row>
    <row r="6" spans="2:28" ht="15.75" thickBot="1" x14ac:dyDescent="0.3">
      <c r="B6" s="22"/>
      <c r="G6" s="7" t="s">
        <v>38</v>
      </c>
      <c r="H6">
        <v>1</v>
      </c>
      <c r="I6">
        <v>1</v>
      </c>
      <c r="J6">
        <v>3</v>
      </c>
      <c r="L6" t="s">
        <v>82</v>
      </c>
      <c r="M6" s="17">
        <v>0.2</v>
      </c>
      <c r="N6" s="23"/>
      <c r="P6" s="22"/>
      <c r="V6" s="54">
        <v>1</v>
      </c>
      <c r="W6" s="19">
        <v>7</v>
      </c>
      <c r="X6" s="20">
        <v>10</v>
      </c>
      <c r="Y6" s="20">
        <v>16</v>
      </c>
      <c r="Z6" s="21">
        <v>33</v>
      </c>
      <c r="AB6" s="22"/>
    </row>
    <row r="7" spans="2:28" ht="15.75" thickBot="1" x14ac:dyDescent="0.3">
      <c r="B7" s="22"/>
      <c r="G7" s="7" t="s">
        <v>42</v>
      </c>
      <c r="H7">
        <v>1</v>
      </c>
      <c r="I7">
        <v>1</v>
      </c>
      <c r="J7">
        <v>3</v>
      </c>
      <c r="N7" s="23"/>
      <c r="P7" s="22"/>
      <c r="Q7" s="5" t="s">
        <v>201</v>
      </c>
      <c r="R7" s="28">
        <f>COUNTIF(Sorts[Type],"Precision")</f>
        <v>32</v>
      </c>
      <c r="S7" s="33">
        <f>R7/SUM(R7:R9)</f>
        <v>0.2711864406779661</v>
      </c>
      <c r="V7" s="55" t="s">
        <v>134</v>
      </c>
      <c r="W7" s="22"/>
      <c r="X7">
        <v>2</v>
      </c>
      <c r="Y7">
        <v>2</v>
      </c>
      <c r="Z7" s="23">
        <v>4</v>
      </c>
      <c r="AB7" s="22"/>
    </row>
    <row r="8" spans="2:28" x14ac:dyDescent="0.25">
      <c r="B8" s="22"/>
      <c r="C8" s="5" t="s">
        <v>12</v>
      </c>
      <c r="D8" s="28">
        <f>COUNTIF(Aspects[Loyauté],"Loyal")</f>
        <v>9</v>
      </c>
      <c r="E8" s="33">
        <f>D8/SUM($D$8:$D$10)</f>
        <v>0.25</v>
      </c>
      <c r="G8" s="7" t="s">
        <v>37</v>
      </c>
      <c r="H8">
        <v>1</v>
      </c>
      <c r="I8">
        <v>3</v>
      </c>
      <c r="J8">
        <v>1</v>
      </c>
      <c r="L8" t="s">
        <v>83</v>
      </c>
      <c r="M8" s="17">
        <v>0.3</v>
      </c>
      <c r="N8" s="23"/>
      <c r="P8" s="22"/>
      <c r="Q8" s="3" t="s">
        <v>119</v>
      </c>
      <c r="R8" s="27">
        <f>COUNTIF(Sorts[Type],"Savoir")</f>
        <v>49</v>
      </c>
      <c r="S8" s="34">
        <f>R8/SUM(R7:R9)</f>
        <v>0.4152542372881356</v>
      </c>
      <c r="V8" s="50" t="s">
        <v>133</v>
      </c>
      <c r="W8" s="22"/>
      <c r="Y8">
        <v>4</v>
      </c>
      <c r="Z8" s="23">
        <v>4</v>
      </c>
      <c r="AB8" s="22"/>
    </row>
    <row r="9" spans="2:28" ht="15.75" thickBot="1" x14ac:dyDescent="0.3">
      <c r="B9" s="22"/>
      <c r="C9" s="3" t="s">
        <v>5</v>
      </c>
      <c r="D9" s="27">
        <f>COUNTIF(Aspects[Loyauté],"Neutre")</f>
        <v>15</v>
      </c>
      <c r="E9" s="34">
        <f>D9/SUM($D$8:$D$10)</f>
        <v>0.41666666666666669</v>
      </c>
      <c r="G9" s="7" t="s">
        <v>40</v>
      </c>
      <c r="H9">
        <v>1</v>
      </c>
      <c r="I9">
        <v>2</v>
      </c>
      <c r="J9">
        <v>3</v>
      </c>
      <c r="N9" s="23"/>
      <c r="P9" s="22"/>
      <c r="Q9" s="4" t="s">
        <v>128</v>
      </c>
      <c r="R9" s="29">
        <f>COUNTIF(Sorts[Type],"Instinct")</f>
        <v>37</v>
      </c>
      <c r="S9" s="35">
        <f>R9/SUM(R7:R9)</f>
        <v>0.3135593220338983</v>
      </c>
      <c r="V9" s="50" t="s">
        <v>113</v>
      </c>
      <c r="W9" s="22">
        <v>1</v>
      </c>
      <c r="X9">
        <v>2</v>
      </c>
      <c r="Y9">
        <v>3</v>
      </c>
      <c r="Z9" s="23">
        <v>6</v>
      </c>
      <c r="AB9" s="22"/>
    </row>
    <row r="10" spans="2:28" ht="15.75" thickBot="1" x14ac:dyDescent="0.3">
      <c r="B10" s="22"/>
      <c r="C10" s="4" t="s">
        <v>13</v>
      </c>
      <c r="D10" s="29">
        <f>COUNTIF(Aspects[Loyauté],"Chaotique")</f>
        <v>12</v>
      </c>
      <c r="E10" s="35">
        <f>D10/SUM($D$8:$D$10)</f>
        <v>0.33333333333333331</v>
      </c>
      <c r="G10" s="7" t="s">
        <v>43</v>
      </c>
      <c r="H10">
        <v>1</v>
      </c>
      <c r="I10">
        <v>4</v>
      </c>
      <c r="J10">
        <v>1</v>
      </c>
      <c r="N10" s="23"/>
      <c r="P10" s="22"/>
      <c r="V10" s="50" t="s">
        <v>131</v>
      </c>
      <c r="W10" s="22">
        <v>1</v>
      </c>
      <c r="X10">
        <v>2</v>
      </c>
      <c r="Y10">
        <v>1</v>
      </c>
      <c r="Z10" s="23">
        <v>4</v>
      </c>
      <c r="AB10" s="22"/>
    </row>
    <row r="11" spans="2:28" x14ac:dyDescent="0.25">
      <c r="B11" s="22"/>
      <c r="G11" s="7" t="s">
        <v>39</v>
      </c>
      <c r="I11">
        <v>3</v>
      </c>
      <c r="J11">
        <v>2</v>
      </c>
      <c r="N11" s="23"/>
      <c r="P11" s="22"/>
      <c r="Q11" s="5" t="s">
        <v>113</v>
      </c>
      <c r="R11" s="30">
        <f>COUNTIF(Sorts[Element],"Feu")</f>
        <v>17</v>
      </c>
      <c r="S11" s="36">
        <f>R11/SUM(R11:R19)</f>
        <v>0.10897435897435898</v>
      </c>
      <c r="V11" s="50" t="s">
        <v>130</v>
      </c>
      <c r="W11" s="22">
        <v>1</v>
      </c>
      <c r="X11">
        <v>1</v>
      </c>
      <c r="Y11">
        <v>1</v>
      </c>
      <c r="Z11" s="23">
        <v>3</v>
      </c>
      <c r="AB11" s="22"/>
    </row>
    <row r="12" spans="2:28" ht="15.75" thickBot="1" x14ac:dyDescent="0.3">
      <c r="B12" s="22"/>
      <c r="N12" s="23"/>
      <c r="P12" s="22"/>
      <c r="Q12" s="3" t="s">
        <v>130</v>
      </c>
      <c r="R12" s="31">
        <f>COUNTIF(Sorts[Element],"Glace")</f>
        <v>17</v>
      </c>
      <c r="S12" s="37">
        <f>R12/SUM(R11:R19)</f>
        <v>0.10897435897435898</v>
      </c>
      <c r="V12" s="50" t="s">
        <v>135</v>
      </c>
      <c r="W12" s="22">
        <v>1</v>
      </c>
      <c r="Y12">
        <v>2</v>
      </c>
      <c r="Z12" s="23">
        <v>3</v>
      </c>
      <c r="AB12" s="22"/>
    </row>
    <row r="13" spans="2:28" x14ac:dyDescent="0.25">
      <c r="B13" s="22"/>
      <c r="C13" s="5" t="s">
        <v>37</v>
      </c>
      <c r="D13" s="28">
        <f>COUNTIF(Aspects[Stat améliorée],"Force")</f>
        <v>5</v>
      </c>
      <c r="E13" s="33">
        <f t="shared" ref="E13:E19" si="0">D13/SUM($D$13:$D$19)</f>
        <v>0.1388888888888889</v>
      </c>
      <c r="G13" s="6" t="s">
        <v>69</v>
      </c>
      <c r="H13" s="6" t="s">
        <v>70</v>
      </c>
      <c r="N13" s="23"/>
      <c r="P13" s="22"/>
      <c r="Q13" s="3" t="s">
        <v>131</v>
      </c>
      <c r="R13" s="31">
        <f>COUNTIF(Sorts[Element],"Foudre")</f>
        <v>17</v>
      </c>
      <c r="S13" s="37">
        <f>R13/SUM(R11:R19)</f>
        <v>0.10897435897435898</v>
      </c>
      <c r="V13" s="50" t="s">
        <v>136</v>
      </c>
      <c r="W13" s="22">
        <v>1</v>
      </c>
      <c r="X13">
        <v>1</v>
      </c>
      <c r="Y13">
        <v>1</v>
      </c>
      <c r="Z13" s="23">
        <v>3</v>
      </c>
      <c r="AB13" s="22"/>
    </row>
    <row r="14" spans="2:28" x14ac:dyDescent="0.25">
      <c r="B14" s="22"/>
      <c r="C14" s="3" t="s">
        <v>38</v>
      </c>
      <c r="D14" s="27">
        <f>COUNTIF(Aspects[Stat améliorée],"Dextérité")</f>
        <v>5</v>
      </c>
      <c r="E14" s="34">
        <f t="shared" si="0"/>
        <v>0.1388888888888889</v>
      </c>
      <c r="G14" s="6" t="s">
        <v>70</v>
      </c>
      <c r="H14" t="s">
        <v>13</v>
      </c>
      <c r="I14" t="s">
        <v>12</v>
      </c>
      <c r="J14" t="s">
        <v>5</v>
      </c>
      <c r="N14" s="23"/>
      <c r="P14" s="22"/>
      <c r="Q14" s="3" t="s">
        <v>132</v>
      </c>
      <c r="R14" s="31">
        <f>COUNTIF(Sorts[Element],"Terre")</f>
        <v>18</v>
      </c>
      <c r="S14" s="37">
        <f>R14/SUM(R11:R19)</f>
        <v>0.11538461538461539</v>
      </c>
      <c r="V14" s="50" t="s">
        <v>137</v>
      </c>
      <c r="W14" s="22">
        <v>1</v>
      </c>
      <c r="Z14" s="23">
        <v>1</v>
      </c>
      <c r="AB14" s="22"/>
    </row>
    <row r="15" spans="2:28" x14ac:dyDescent="0.25">
      <c r="B15" s="22"/>
      <c r="C15" s="3" t="s">
        <v>39</v>
      </c>
      <c r="D15" s="27">
        <f>COUNTIF(Aspects[Stat améliorée],"Résilience")</f>
        <v>5</v>
      </c>
      <c r="E15" s="34">
        <f t="shared" si="0"/>
        <v>0.1388888888888889</v>
      </c>
      <c r="G15" s="7" t="s">
        <v>41</v>
      </c>
      <c r="I15">
        <v>1</v>
      </c>
      <c r="J15">
        <v>3</v>
      </c>
      <c r="N15" s="23"/>
      <c r="P15" s="22"/>
      <c r="Q15" s="3" t="s">
        <v>133</v>
      </c>
      <c r="R15" s="31">
        <f>COUNTIF(Sorts[Element],"Arcane")</f>
        <v>23</v>
      </c>
      <c r="S15" s="37">
        <f>R15/SUM(R11:R19)</f>
        <v>0.14743589743589744</v>
      </c>
      <c r="V15" s="51" t="s">
        <v>132</v>
      </c>
      <c r="W15" s="22">
        <v>1</v>
      </c>
      <c r="X15">
        <v>2</v>
      </c>
      <c r="Y15">
        <v>2</v>
      </c>
      <c r="Z15" s="23">
        <v>5</v>
      </c>
      <c r="AB15" s="22"/>
    </row>
    <row r="16" spans="2:28" x14ac:dyDescent="0.25">
      <c r="B16" s="22"/>
      <c r="C16" s="3" t="s">
        <v>40</v>
      </c>
      <c r="D16" s="27">
        <f>COUNTIF(Aspects[Stat améliorée],"Intelligence")</f>
        <v>6</v>
      </c>
      <c r="E16" s="34">
        <f t="shared" si="0"/>
        <v>0.16666666666666666</v>
      </c>
      <c r="G16" s="7" t="s">
        <v>38</v>
      </c>
      <c r="H16">
        <v>2</v>
      </c>
      <c r="I16">
        <v>1</v>
      </c>
      <c r="J16">
        <v>2</v>
      </c>
      <c r="N16" s="23"/>
      <c r="P16" s="22"/>
      <c r="Q16" s="3" t="s">
        <v>134</v>
      </c>
      <c r="R16" s="31">
        <f>COUNTIF(Sorts[Element],"Air")</f>
        <v>17</v>
      </c>
      <c r="S16" s="37">
        <f>R16/SUM(R11:R19)</f>
        <v>0.10897435897435898</v>
      </c>
      <c r="V16" s="54">
        <v>2</v>
      </c>
      <c r="W16" s="22">
        <v>7</v>
      </c>
      <c r="X16">
        <v>6</v>
      </c>
      <c r="Y16">
        <v>13</v>
      </c>
      <c r="Z16" s="23">
        <v>26</v>
      </c>
      <c r="AB16" s="22"/>
    </row>
    <row r="17" spans="2:28" x14ac:dyDescent="0.25">
      <c r="B17" s="22"/>
      <c r="C17" s="3" t="s">
        <v>41</v>
      </c>
      <c r="D17" s="27">
        <f>COUNTIF(Aspects[Stat améliorée],"Curiosité")</f>
        <v>4</v>
      </c>
      <c r="E17" s="34">
        <f t="shared" si="0"/>
        <v>0.1111111111111111</v>
      </c>
      <c r="G17" s="7" t="s">
        <v>42</v>
      </c>
      <c r="H17">
        <v>1</v>
      </c>
      <c r="I17">
        <v>2</v>
      </c>
      <c r="J17">
        <v>2</v>
      </c>
      <c r="N17" s="23"/>
      <c r="P17" s="22"/>
      <c r="Q17" s="3" t="s">
        <v>136</v>
      </c>
      <c r="R17" s="31">
        <f>COUNTIF(Sorts[Element],"Nature")</f>
        <v>16</v>
      </c>
      <c r="S17" s="37">
        <f>R17/SUM(R11:R19)</f>
        <v>0.10256410256410256</v>
      </c>
      <c r="V17" s="55" t="s">
        <v>134</v>
      </c>
      <c r="W17" s="22">
        <v>1</v>
      </c>
      <c r="X17">
        <v>2</v>
      </c>
      <c r="Y17">
        <v>1</v>
      </c>
      <c r="Z17" s="23">
        <v>4</v>
      </c>
      <c r="AB17" s="22"/>
    </row>
    <row r="18" spans="2:28" x14ac:dyDescent="0.25">
      <c r="B18" s="22"/>
      <c r="C18" s="3" t="s">
        <v>42</v>
      </c>
      <c r="D18" s="27">
        <f>COUNTIF(Aspects[Stat améliorée],"Éloquence")</f>
        <v>5</v>
      </c>
      <c r="E18" s="34">
        <f t="shared" si="0"/>
        <v>0.1388888888888889</v>
      </c>
      <c r="G18" s="7" t="s">
        <v>37</v>
      </c>
      <c r="H18">
        <v>2</v>
      </c>
      <c r="I18">
        <v>1</v>
      </c>
      <c r="J18">
        <v>2</v>
      </c>
      <c r="N18" s="23"/>
      <c r="P18" s="22"/>
      <c r="Q18" s="3" t="s">
        <v>135</v>
      </c>
      <c r="R18" s="31">
        <f>COUNTIF(Sorts[Element],"Lumière")</f>
        <v>16</v>
      </c>
      <c r="S18" s="37">
        <f>R18/SUM(R11:R19)</f>
        <v>0.10256410256410256</v>
      </c>
      <c r="V18" s="50" t="s">
        <v>133</v>
      </c>
      <c r="W18" s="22">
        <v>1</v>
      </c>
      <c r="Y18">
        <v>4</v>
      </c>
      <c r="Z18" s="23">
        <v>5</v>
      </c>
      <c r="AB18" s="22"/>
    </row>
    <row r="19" spans="2:28" ht="15.75" thickBot="1" x14ac:dyDescent="0.3">
      <c r="B19" s="22"/>
      <c r="C19" s="4" t="s">
        <v>43</v>
      </c>
      <c r="D19" s="29">
        <f>COUNTIF(Aspects[Stat améliorée],"Psyché")</f>
        <v>6</v>
      </c>
      <c r="E19" s="35">
        <f t="shared" si="0"/>
        <v>0.16666666666666666</v>
      </c>
      <c r="G19" s="7" t="s">
        <v>40</v>
      </c>
      <c r="H19">
        <v>3</v>
      </c>
      <c r="I19">
        <v>2</v>
      </c>
      <c r="J19">
        <v>1</v>
      </c>
      <c r="N19" s="23"/>
      <c r="P19" s="22"/>
      <c r="Q19" s="4" t="s">
        <v>137</v>
      </c>
      <c r="R19" s="32">
        <f>COUNTIF(Sorts[Element],"Psy")</f>
        <v>15</v>
      </c>
      <c r="S19" s="38">
        <f>R19/SUM(R11:R19)</f>
        <v>9.6153846153846159E-2</v>
      </c>
      <c r="V19" s="50" t="s">
        <v>113</v>
      </c>
      <c r="W19" s="22"/>
      <c r="X19">
        <v>1</v>
      </c>
      <c r="Y19">
        <v>1</v>
      </c>
      <c r="Z19" s="23">
        <v>2</v>
      </c>
      <c r="AB19" s="22"/>
    </row>
    <row r="20" spans="2:28" x14ac:dyDescent="0.25">
      <c r="B20" s="22"/>
      <c r="G20" s="7" t="s">
        <v>43</v>
      </c>
      <c r="H20">
        <v>1</v>
      </c>
      <c r="I20">
        <v>1</v>
      </c>
      <c r="J20">
        <v>4</v>
      </c>
      <c r="N20" s="23"/>
      <c r="P20" s="22"/>
      <c r="V20" s="50" t="s">
        <v>131</v>
      </c>
      <c r="W20" s="22">
        <v>1</v>
      </c>
      <c r="X20">
        <v>1</v>
      </c>
      <c r="Y20">
        <v>1</v>
      </c>
      <c r="Z20" s="23">
        <v>3</v>
      </c>
      <c r="AB20" s="22"/>
    </row>
    <row r="21" spans="2:28" x14ac:dyDescent="0.25">
      <c r="B21" s="22"/>
      <c r="G21" s="7" t="s">
        <v>39</v>
      </c>
      <c r="H21">
        <v>3</v>
      </c>
      <c r="I21">
        <v>1</v>
      </c>
      <c r="J21">
        <v>1</v>
      </c>
      <c r="N21" s="23"/>
      <c r="P21" s="22"/>
      <c r="Q21" s="53" t="s">
        <v>74</v>
      </c>
      <c r="R21" s="42" t="s">
        <v>242</v>
      </c>
      <c r="V21" s="50" t="s">
        <v>130</v>
      </c>
      <c r="W21" s="22">
        <v>1</v>
      </c>
      <c r="X21">
        <v>1</v>
      </c>
      <c r="Y21">
        <v>2</v>
      </c>
      <c r="Z21" s="23">
        <v>4</v>
      </c>
      <c r="AB21" s="22"/>
    </row>
    <row r="22" spans="2:28" x14ac:dyDescent="0.25">
      <c r="B22" s="24"/>
      <c r="C22" s="25"/>
      <c r="D22" s="25"/>
      <c r="E22" s="25"/>
      <c r="F22" s="25"/>
      <c r="G22" s="25"/>
      <c r="H22" s="25"/>
      <c r="I22" s="25"/>
      <c r="J22" s="25"/>
      <c r="K22" s="25"/>
      <c r="L22" s="25"/>
      <c r="M22" s="25"/>
      <c r="N22" s="26"/>
      <c r="P22" s="22"/>
      <c r="V22" s="50" t="s">
        <v>135</v>
      </c>
      <c r="W22" s="22"/>
      <c r="Y22">
        <v>1</v>
      </c>
      <c r="Z22" s="23">
        <v>1</v>
      </c>
      <c r="AB22" s="22"/>
    </row>
    <row r="23" spans="2:28" x14ac:dyDescent="0.25">
      <c r="P23" s="22"/>
      <c r="Q23" s="44" t="s">
        <v>69</v>
      </c>
      <c r="R23" s="43"/>
      <c r="S23" s="45"/>
      <c r="T23" s="46"/>
      <c r="V23" s="50" t="s">
        <v>136</v>
      </c>
      <c r="W23" s="22">
        <v>1</v>
      </c>
      <c r="Y23">
        <v>1</v>
      </c>
      <c r="Z23" s="23">
        <v>2</v>
      </c>
      <c r="AB23" s="22"/>
    </row>
    <row r="24" spans="2:28" x14ac:dyDescent="0.25">
      <c r="P24" s="22"/>
      <c r="Q24" s="31"/>
      <c r="R24" s="58" t="s">
        <v>128</v>
      </c>
      <c r="S24" s="59" t="s">
        <v>112</v>
      </c>
      <c r="T24" s="60" t="s">
        <v>119</v>
      </c>
      <c r="V24" s="50" t="s">
        <v>137</v>
      </c>
      <c r="W24" s="22">
        <v>2</v>
      </c>
      <c r="Y24">
        <v>1</v>
      </c>
      <c r="Z24" s="23">
        <v>3</v>
      </c>
      <c r="AB24" s="22"/>
    </row>
    <row r="25" spans="2:28" x14ac:dyDescent="0.25">
      <c r="P25" s="22"/>
      <c r="Q25" s="47">
        <v>1</v>
      </c>
      <c r="R25" s="19">
        <v>7</v>
      </c>
      <c r="S25" s="20">
        <v>10</v>
      </c>
      <c r="T25" s="21">
        <v>16</v>
      </c>
      <c r="V25" s="51" t="s">
        <v>132</v>
      </c>
      <c r="W25" s="22"/>
      <c r="X25">
        <v>1</v>
      </c>
      <c r="Y25">
        <v>1</v>
      </c>
      <c r="Z25" s="23">
        <v>2</v>
      </c>
      <c r="AB25" s="22"/>
    </row>
    <row r="26" spans="2:28" x14ac:dyDescent="0.25">
      <c r="P26" s="22"/>
      <c r="Q26" s="48">
        <v>2</v>
      </c>
      <c r="R26" s="22">
        <v>7</v>
      </c>
      <c r="S26">
        <v>6</v>
      </c>
      <c r="T26" s="23">
        <v>13</v>
      </c>
      <c r="V26" s="54">
        <v>3</v>
      </c>
      <c r="W26" s="22">
        <v>5</v>
      </c>
      <c r="X26">
        <v>3</v>
      </c>
      <c r="Y26">
        <v>9</v>
      </c>
      <c r="Z26" s="23">
        <v>17</v>
      </c>
      <c r="AB26" s="22"/>
    </row>
    <row r="27" spans="2:28" x14ac:dyDescent="0.25">
      <c r="P27" s="22"/>
      <c r="Q27" s="49">
        <v>3</v>
      </c>
      <c r="R27" s="24">
        <v>5</v>
      </c>
      <c r="S27" s="25">
        <v>3</v>
      </c>
      <c r="T27" s="26">
        <v>9</v>
      </c>
      <c r="V27" s="61" t="s">
        <v>134</v>
      </c>
      <c r="W27" s="22">
        <v>1</v>
      </c>
      <c r="Z27" s="23">
        <v>1</v>
      </c>
      <c r="AB27" s="22"/>
    </row>
    <row r="28" spans="2:28" x14ac:dyDescent="0.25">
      <c r="P28" s="22"/>
      <c r="V28" s="55" t="s">
        <v>133</v>
      </c>
      <c r="W28" s="22">
        <v>1</v>
      </c>
      <c r="Y28">
        <v>3</v>
      </c>
      <c r="Z28" s="23">
        <v>4</v>
      </c>
      <c r="AB28" s="22"/>
    </row>
    <row r="29" spans="2:28" x14ac:dyDescent="0.25">
      <c r="P29" s="22"/>
      <c r="V29" s="50" t="s">
        <v>113</v>
      </c>
      <c r="W29" s="22"/>
      <c r="Y29">
        <v>1</v>
      </c>
      <c r="Z29" s="23">
        <v>1</v>
      </c>
      <c r="AB29" s="22"/>
    </row>
    <row r="30" spans="2:28" x14ac:dyDescent="0.25">
      <c r="P30" s="22"/>
      <c r="V30" s="50" t="s">
        <v>131</v>
      </c>
      <c r="W30" s="22">
        <v>1</v>
      </c>
      <c r="X30">
        <v>1</v>
      </c>
      <c r="Y30">
        <v>1</v>
      </c>
      <c r="Z30" s="23">
        <v>3</v>
      </c>
      <c r="AB30" s="22"/>
    </row>
    <row r="31" spans="2:28" x14ac:dyDescent="0.25">
      <c r="P31" s="22"/>
      <c r="V31" s="50" t="s">
        <v>130</v>
      </c>
      <c r="W31" s="22">
        <v>1</v>
      </c>
      <c r="X31">
        <v>1</v>
      </c>
      <c r="Y31">
        <v>1</v>
      </c>
      <c r="Z31" s="23">
        <v>3</v>
      </c>
      <c r="AB31" s="22"/>
    </row>
    <row r="32" spans="2:28" x14ac:dyDescent="0.25">
      <c r="P32" s="22"/>
      <c r="V32" s="51" t="s">
        <v>135</v>
      </c>
      <c r="W32" s="22"/>
      <c r="Y32">
        <v>1</v>
      </c>
      <c r="Z32" s="23">
        <v>1</v>
      </c>
      <c r="AB32" s="22"/>
    </row>
    <row r="33" spans="16:28" x14ac:dyDescent="0.25">
      <c r="P33" s="22"/>
      <c r="V33" s="61" t="s">
        <v>136</v>
      </c>
      <c r="W33" s="22">
        <v>1</v>
      </c>
      <c r="Z33" s="23">
        <v>1</v>
      </c>
      <c r="AB33" s="22"/>
    </row>
    <row r="34" spans="16:28" x14ac:dyDescent="0.25">
      <c r="P34" s="22"/>
      <c r="V34" s="62" t="s">
        <v>132</v>
      </c>
      <c r="W34" s="24"/>
      <c r="X34" s="25">
        <v>1</v>
      </c>
      <c r="Y34" s="25">
        <v>2</v>
      </c>
      <c r="Z34" s="26">
        <v>3</v>
      </c>
      <c r="AB34" s="22"/>
    </row>
    <row r="35" spans="16:28" x14ac:dyDescent="0.25">
      <c r="P35" s="22"/>
      <c r="AB35" s="22"/>
    </row>
    <row r="36" spans="16:28" x14ac:dyDescent="0.25">
      <c r="P36" s="22"/>
      <c r="AB36" s="22"/>
    </row>
    <row r="37" spans="16:28" x14ac:dyDescent="0.25">
      <c r="P37" s="22"/>
      <c r="AB37" s="22"/>
    </row>
    <row r="38" spans="16:28" x14ac:dyDescent="0.25">
      <c r="P38" s="22"/>
      <c r="AB38" s="22"/>
    </row>
    <row r="39" spans="16:28" x14ac:dyDescent="0.25">
      <c r="P39" s="22"/>
      <c r="AB39" s="22"/>
    </row>
    <row r="40" spans="16:28" x14ac:dyDescent="0.25">
      <c r="P40" s="22"/>
      <c r="AB40" s="22"/>
    </row>
    <row r="41" spans="16:28" x14ac:dyDescent="0.25">
      <c r="P41" s="22"/>
      <c r="AB41" s="22"/>
    </row>
    <row r="42" spans="16:28" x14ac:dyDescent="0.25">
      <c r="P42" s="24"/>
      <c r="Q42" s="25"/>
      <c r="R42" s="25"/>
      <c r="S42" s="25"/>
      <c r="T42" s="25"/>
      <c r="U42" s="25"/>
      <c r="V42" s="25"/>
      <c r="W42" s="25"/>
      <c r="X42" s="25"/>
      <c r="Y42" s="25"/>
      <c r="Z42" s="25"/>
      <c r="AA42" s="25"/>
      <c r="AB42" s="2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H26" sqref="H26"/>
    </sheetView>
  </sheetViews>
  <sheetFormatPr baseColWidth="10" defaultRowHeight="15" x14ac:dyDescent="0.25"/>
  <cols>
    <col min="1" max="1" width="15.140625" customWidth="1"/>
    <col min="2" max="2" width="13.7109375" bestFit="1" customWidth="1"/>
    <col min="3" max="3" width="12.7109375" style="12" bestFit="1" customWidth="1"/>
    <col min="4" max="4" width="13" style="12" bestFit="1" customWidth="1"/>
    <col min="5" max="5" width="12" style="12" bestFit="1" customWidth="1"/>
    <col min="6" max="6" width="13.5703125" style="12" bestFit="1" customWidth="1"/>
    <col min="7" max="7" width="13.85546875" style="12" bestFit="1" customWidth="1"/>
    <col min="8" max="8" width="15.140625" style="12" bestFit="1" customWidth="1"/>
    <col min="9" max="9" width="12.7109375" style="12" bestFit="1" customWidth="1"/>
    <col min="10" max="10" width="13" style="12" bestFit="1" customWidth="1"/>
    <col min="11" max="11" width="11.42578125" style="12" bestFit="1" customWidth="1"/>
    <col min="12" max="12" width="11.7109375" bestFit="1" customWidth="1"/>
    <col min="13" max="13" width="13.28515625" bestFit="1" customWidth="1"/>
    <col min="14" max="14" width="11.5703125" customWidth="1"/>
    <col min="15" max="15" width="15.140625" customWidth="1"/>
    <col min="16" max="16" width="18" bestFit="1" customWidth="1"/>
    <col min="17" max="17" width="8.5703125" hidden="1" customWidth="1"/>
    <col min="18" max="18" width="10.28515625"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57"/>
  <sheetViews>
    <sheetView tabSelected="1" topLeftCell="A109" workbookViewId="0">
      <selection activeCell="I124" sqref="I124"/>
    </sheetView>
  </sheetViews>
  <sheetFormatPr baseColWidth="10" defaultRowHeight="15" x14ac:dyDescent="0.25"/>
  <cols>
    <col min="1" max="1" width="25.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208</v>
      </c>
      <c r="I1" t="s">
        <v>148</v>
      </c>
      <c r="J1" t="s">
        <v>74</v>
      </c>
      <c r="K1" t="s">
        <v>160</v>
      </c>
    </row>
    <row r="2" spans="1:11" x14ac:dyDescent="0.25">
      <c r="A2" t="s">
        <v>117</v>
      </c>
      <c r="B2" s="52">
        <v>1</v>
      </c>
      <c r="C2" t="s">
        <v>112</v>
      </c>
      <c r="D2" t="s">
        <v>113</v>
      </c>
      <c r="E2" s="12">
        <v>3</v>
      </c>
      <c r="F2" s="12" t="s">
        <v>114</v>
      </c>
      <c r="G2" s="8">
        <v>0</v>
      </c>
      <c r="H2" s="8" t="s">
        <v>209</v>
      </c>
      <c r="I2" s="8" t="s">
        <v>147</v>
      </c>
      <c r="K2" s="18" t="s">
        <v>89</v>
      </c>
    </row>
    <row r="3" spans="1:11" x14ac:dyDescent="0.25">
      <c r="A3" t="s">
        <v>118</v>
      </c>
      <c r="B3" s="52">
        <v>1</v>
      </c>
      <c r="C3" t="s">
        <v>119</v>
      </c>
      <c r="D3" t="s">
        <v>113</v>
      </c>
      <c r="E3" s="12">
        <v>2</v>
      </c>
      <c r="F3" s="12" t="s">
        <v>114</v>
      </c>
      <c r="G3" s="8">
        <v>0</v>
      </c>
      <c r="H3" s="8" t="s">
        <v>210</v>
      </c>
      <c r="I3" s="8" t="s">
        <v>150</v>
      </c>
      <c r="K3" s="18" t="s">
        <v>90</v>
      </c>
    </row>
    <row r="4" spans="1:11" x14ac:dyDescent="0.25">
      <c r="A4" t="s">
        <v>120</v>
      </c>
      <c r="B4" s="52">
        <v>1</v>
      </c>
      <c r="C4" t="s">
        <v>112</v>
      </c>
      <c r="D4" t="s">
        <v>113</v>
      </c>
      <c r="E4" s="12">
        <v>6</v>
      </c>
      <c r="F4" s="12" t="s">
        <v>114</v>
      </c>
      <c r="G4" s="8">
        <v>0</v>
      </c>
      <c r="H4" s="8" t="s">
        <v>213</v>
      </c>
      <c r="I4" s="8" t="s">
        <v>147</v>
      </c>
      <c r="K4" s="18" t="s">
        <v>91</v>
      </c>
    </row>
    <row r="5" spans="1:11" x14ac:dyDescent="0.25">
      <c r="A5" t="s">
        <v>121</v>
      </c>
      <c r="B5" s="52">
        <v>1</v>
      </c>
      <c r="C5" t="s">
        <v>119</v>
      </c>
      <c r="D5" t="s">
        <v>113</v>
      </c>
      <c r="E5" s="12">
        <v>6</v>
      </c>
      <c r="F5" s="12" t="s">
        <v>114</v>
      </c>
      <c r="G5" s="8">
        <v>1</v>
      </c>
      <c r="H5" s="8" t="s">
        <v>212</v>
      </c>
      <c r="I5" s="8" t="s">
        <v>147</v>
      </c>
      <c r="K5" s="18" t="s">
        <v>92</v>
      </c>
    </row>
    <row r="6" spans="1:11" x14ac:dyDescent="0.25">
      <c r="A6" t="s">
        <v>123</v>
      </c>
      <c r="B6" s="52">
        <v>1</v>
      </c>
      <c r="C6" t="s">
        <v>119</v>
      </c>
      <c r="D6" t="s">
        <v>113</v>
      </c>
      <c r="E6" s="12">
        <v>3</v>
      </c>
      <c r="F6" s="12" t="s">
        <v>124</v>
      </c>
      <c r="G6" s="8">
        <v>0</v>
      </c>
      <c r="H6" s="8" t="s">
        <v>215</v>
      </c>
      <c r="I6" s="8" t="s">
        <v>149</v>
      </c>
      <c r="K6" s="18" t="s">
        <v>93</v>
      </c>
    </row>
    <row r="7" spans="1:11" x14ac:dyDescent="0.25">
      <c r="A7" t="s">
        <v>244</v>
      </c>
      <c r="B7" s="52">
        <v>1</v>
      </c>
      <c r="C7" t="s">
        <v>128</v>
      </c>
      <c r="D7" t="s">
        <v>113</v>
      </c>
      <c r="E7" s="12">
        <v>3</v>
      </c>
      <c r="F7" s="12" t="s">
        <v>129</v>
      </c>
      <c r="G7" s="8">
        <v>0</v>
      </c>
      <c r="H7" s="8" t="s">
        <v>215</v>
      </c>
      <c r="I7" s="8" t="s">
        <v>151</v>
      </c>
      <c r="K7" s="18" t="s">
        <v>243</v>
      </c>
    </row>
    <row r="8" spans="1:11" x14ac:dyDescent="0.25">
      <c r="A8" t="s">
        <v>125</v>
      </c>
      <c r="B8" s="52">
        <v>1</v>
      </c>
      <c r="C8" t="s">
        <v>128</v>
      </c>
      <c r="D8" t="s">
        <v>130</v>
      </c>
      <c r="E8" s="12">
        <v>3</v>
      </c>
      <c r="F8" s="12" t="s">
        <v>129</v>
      </c>
      <c r="G8" s="8">
        <v>0</v>
      </c>
      <c r="H8" s="8" t="s">
        <v>212</v>
      </c>
      <c r="I8" s="8" t="s">
        <v>151</v>
      </c>
      <c r="K8" s="18" t="s">
        <v>230</v>
      </c>
    </row>
    <row r="9" spans="1:11" x14ac:dyDescent="0.25">
      <c r="A9" t="s">
        <v>126</v>
      </c>
      <c r="B9" s="52">
        <v>1</v>
      </c>
      <c r="C9" t="s">
        <v>112</v>
      </c>
      <c r="D9" t="s">
        <v>130</v>
      </c>
      <c r="E9" s="12">
        <v>3</v>
      </c>
      <c r="F9" s="12" t="s">
        <v>114</v>
      </c>
      <c r="G9" s="8">
        <v>0</v>
      </c>
      <c r="H9" s="8" t="s">
        <v>209</v>
      </c>
      <c r="I9" s="8" t="s">
        <v>147</v>
      </c>
      <c r="K9" s="18" t="s">
        <v>94</v>
      </c>
    </row>
    <row r="10" spans="1:11" x14ac:dyDescent="0.25">
      <c r="A10" t="s">
        <v>264</v>
      </c>
      <c r="B10" s="52">
        <v>1</v>
      </c>
      <c r="C10" t="s">
        <v>119</v>
      </c>
      <c r="D10" t="s">
        <v>130</v>
      </c>
      <c r="E10" s="12">
        <v>2</v>
      </c>
      <c r="F10" s="12" t="s">
        <v>114</v>
      </c>
      <c r="G10" s="8">
        <v>0</v>
      </c>
      <c r="H10" s="8" t="s">
        <v>212</v>
      </c>
      <c r="I10" s="8" t="s">
        <v>152</v>
      </c>
      <c r="K10" s="18" t="s">
        <v>235</v>
      </c>
    </row>
    <row r="11" spans="1:11" x14ac:dyDescent="0.25">
      <c r="B11" s="52">
        <v>1</v>
      </c>
      <c r="C11" t="s">
        <v>119</v>
      </c>
      <c r="D11" t="s">
        <v>130</v>
      </c>
      <c r="E11" s="12"/>
      <c r="F11" s="12" t="s">
        <v>114</v>
      </c>
      <c r="G11" s="8">
        <v>1</v>
      </c>
      <c r="H11" s="8"/>
      <c r="I11" s="8" t="s">
        <v>149</v>
      </c>
      <c r="J11" t="s">
        <v>127</v>
      </c>
      <c r="K11" s="18"/>
    </row>
    <row r="12" spans="1:11" x14ac:dyDescent="0.25">
      <c r="B12" s="52">
        <v>1</v>
      </c>
      <c r="C12" t="s">
        <v>128</v>
      </c>
      <c r="D12" t="s">
        <v>130</v>
      </c>
      <c r="E12" s="12"/>
      <c r="F12" s="12" t="s">
        <v>114</v>
      </c>
      <c r="G12" s="8">
        <v>0</v>
      </c>
      <c r="H12" s="8"/>
      <c r="I12" s="8" t="s">
        <v>150</v>
      </c>
      <c r="J12" t="s">
        <v>127</v>
      </c>
      <c r="K12" s="18"/>
    </row>
    <row r="13" spans="1:11" x14ac:dyDescent="0.25">
      <c r="B13" s="52">
        <v>1</v>
      </c>
      <c r="C13" t="s">
        <v>112</v>
      </c>
      <c r="D13" t="s">
        <v>130</v>
      </c>
      <c r="E13" s="12"/>
      <c r="F13" s="12" t="s">
        <v>114</v>
      </c>
      <c r="G13" s="8">
        <v>0</v>
      </c>
      <c r="H13" s="8"/>
      <c r="I13" s="8" t="s">
        <v>147</v>
      </c>
      <c r="J13" t="s">
        <v>127</v>
      </c>
      <c r="K13" s="18"/>
    </row>
    <row r="14" spans="1:11" x14ac:dyDescent="0.25">
      <c r="A14" t="s">
        <v>138</v>
      </c>
      <c r="B14" s="52">
        <v>1</v>
      </c>
      <c r="C14" t="s">
        <v>112</v>
      </c>
      <c r="D14" t="s">
        <v>131</v>
      </c>
      <c r="E14" s="12">
        <v>3</v>
      </c>
      <c r="F14" s="12" t="s">
        <v>114</v>
      </c>
      <c r="G14" s="8">
        <v>0</v>
      </c>
      <c r="H14" s="8" t="s">
        <v>209</v>
      </c>
      <c r="I14" s="8" t="s">
        <v>147</v>
      </c>
      <c r="K14" s="18" t="s">
        <v>95</v>
      </c>
    </row>
    <row r="15" spans="1:11" x14ac:dyDescent="0.25">
      <c r="A15" t="s">
        <v>139</v>
      </c>
      <c r="B15" s="52">
        <v>1</v>
      </c>
      <c r="C15" t="s">
        <v>119</v>
      </c>
      <c r="D15" t="s">
        <v>131</v>
      </c>
      <c r="E15" s="12">
        <v>2</v>
      </c>
      <c r="F15" s="12" t="s">
        <v>114</v>
      </c>
      <c r="G15" s="8">
        <v>0</v>
      </c>
      <c r="H15" s="8" t="s">
        <v>212</v>
      </c>
      <c r="I15" s="8" t="s">
        <v>152</v>
      </c>
      <c r="K15" s="18" t="s">
        <v>96</v>
      </c>
    </row>
    <row r="16" spans="1:11" x14ac:dyDescent="0.25">
      <c r="A16" t="s">
        <v>140</v>
      </c>
      <c r="B16" s="52">
        <v>1</v>
      </c>
      <c r="C16" t="s">
        <v>112</v>
      </c>
      <c r="D16" t="s">
        <v>131</v>
      </c>
      <c r="E16" s="12">
        <v>3</v>
      </c>
      <c r="F16" s="12" t="s">
        <v>114</v>
      </c>
      <c r="G16" s="8">
        <v>0</v>
      </c>
      <c r="H16" s="8" t="s">
        <v>209</v>
      </c>
      <c r="I16" s="8" t="s">
        <v>147</v>
      </c>
      <c r="K16" s="18" t="s">
        <v>97</v>
      </c>
    </row>
    <row r="17" spans="1:11" x14ac:dyDescent="0.25">
      <c r="A17" t="s">
        <v>265</v>
      </c>
      <c r="B17" s="52">
        <v>1</v>
      </c>
      <c r="C17" t="s">
        <v>128</v>
      </c>
      <c r="D17" t="s">
        <v>131</v>
      </c>
      <c r="E17" s="12">
        <v>5</v>
      </c>
      <c r="F17" s="12" t="s">
        <v>114</v>
      </c>
      <c r="G17" s="8">
        <v>0</v>
      </c>
      <c r="H17" s="8" t="s">
        <v>213</v>
      </c>
      <c r="I17" s="8" t="s">
        <v>153</v>
      </c>
      <c r="K17" s="18" t="s">
        <v>247</v>
      </c>
    </row>
    <row r="18" spans="1:11" x14ac:dyDescent="0.25">
      <c r="B18" s="52">
        <v>1</v>
      </c>
      <c r="C18" t="s">
        <v>128</v>
      </c>
      <c r="D18" t="s">
        <v>131</v>
      </c>
      <c r="E18" s="12"/>
      <c r="F18" s="12" t="s">
        <v>129</v>
      </c>
      <c r="G18" s="8">
        <v>0</v>
      </c>
      <c r="H18" s="8"/>
      <c r="I18" s="8" t="s">
        <v>152</v>
      </c>
      <c r="J18" t="s">
        <v>127</v>
      </c>
      <c r="K18" s="18"/>
    </row>
    <row r="19" spans="1:11" x14ac:dyDescent="0.25">
      <c r="A19" t="s">
        <v>266</v>
      </c>
      <c r="B19" s="52">
        <v>1</v>
      </c>
      <c r="C19" t="s">
        <v>128</v>
      </c>
      <c r="D19" t="s">
        <v>131</v>
      </c>
      <c r="E19" s="12">
        <v>3</v>
      </c>
      <c r="F19" s="12" t="s">
        <v>114</v>
      </c>
      <c r="G19" s="8">
        <v>0</v>
      </c>
      <c r="H19" s="8" t="s">
        <v>211</v>
      </c>
      <c r="I19" s="8" t="s">
        <v>153</v>
      </c>
      <c r="K19" s="18" t="s">
        <v>263</v>
      </c>
    </row>
    <row r="20" spans="1:11" x14ac:dyDescent="0.25">
      <c r="A20" t="s">
        <v>267</v>
      </c>
      <c r="B20" s="52">
        <v>1</v>
      </c>
      <c r="C20" t="s">
        <v>112</v>
      </c>
      <c r="D20" t="s">
        <v>132</v>
      </c>
      <c r="E20" s="12">
        <v>2</v>
      </c>
      <c r="F20" s="12" t="s">
        <v>114</v>
      </c>
      <c r="G20" s="8">
        <v>0</v>
      </c>
      <c r="H20" s="8" t="s">
        <v>213</v>
      </c>
      <c r="I20" s="8" t="s">
        <v>147</v>
      </c>
      <c r="K20" s="18" t="s">
        <v>98</v>
      </c>
    </row>
    <row r="21" spans="1:11" x14ac:dyDescent="0.25">
      <c r="A21" t="s">
        <v>268</v>
      </c>
      <c r="B21" s="52">
        <v>1</v>
      </c>
      <c r="C21" t="s">
        <v>112</v>
      </c>
      <c r="D21" t="s">
        <v>132</v>
      </c>
      <c r="E21" s="12">
        <v>3</v>
      </c>
      <c r="F21" s="12" t="s">
        <v>114</v>
      </c>
      <c r="G21" s="8">
        <v>0</v>
      </c>
      <c r="H21" s="8" t="s">
        <v>213</v>
      </c>
      <c r="I21" s="8" t="s">
        <v>153</v>
      </c>
      <c r="K21" s="18" t="s">
        <v>161</v>
      </c>
    </row>
    <row r="22" spans="1:11" x14ac:dyDescent="0.25">
      <c r="A22" t="s">
        <v>141</v>
      </c>
      <c r="B22" s="52">
        <v>1</v>
      </c>
      <c r="C22" t="s">
        <v>119</v>
      </c>
      <c r="D22" t="s">
        <v>132</v>
      </c>
      <c r="E22" s="12">
        <v>3</v>
      </c>
      <c r="F22" s="12" t="s">
        <v>114</v>
      </c>
      <c r="G22" s="8">
        <v>1</v>
      </c>
      <c r="H22" s="8" t="s">
        <v>212</v>
      </c>
      <c r="I22" s="8" t="s">
        <v>151</v>
      </c>
      <c r="K22" s="18" t="s">
        <v>99</v>
      </c>
    </row>
    <row r="23" spans="1:11" x14ac:dyDescent="0.25">
      <c r="A23" t="s">
        <v>269</v>
      </c>
      <c r="B23" s="52">
        <v>1</v>
      </c>
      <c r="C23" t="s">
        <v>128</v>
      </c>
      <c r="D23" t="s">
        <v>132</v>
      </c>
      <c r="E23" s="12">
        <v>3</v>
      </c>
      <c r="F23" s="12" t="s">
        <v>129</v>
      </c>
      <c r="G23" s="8">
        <v>0</v>
      </c>
      <c r="H23" s="8" t="s">
        <v>212</v>
      </c>
      <c r="I23" s="8" t="s">
        <v>151</v>
      </c>
      <c r="K23" s="18" t="s">
        <v>100</v>
      </c>
    </row>
    <row r="24" spans="1:11" x14ac:dyDescent="0.25">
      <c r="B24" s="52">
        <v>1</v>
      </c>
      <c r="C24" t="s">
        <v>119</v>
      </c>
      <c r="D24" t="s">
        <v>132</v>
      </c>
      <c r="E24" s="12"/>
      <c r="F24" s="12" t="s">
        <v>114</v>
      </c>
      <c r="G24" s="8">
        <v>0</v>
      </c>
      <c r="H24" s="8"/>
      <c r="I24" s="8" t="s">
        <v>156</v>
      </c>
      <c r="J24" t="s">
        <v>127</v>
      </c>
      <c r="K24" s="18"/>
    </row>
    <row r="25" spans="1:11" ht="14.25" customHeight="1" x14ac:dyDescent="0.25">
      <c r="A25" t="s">
        <v>229</v>
      </c>
      <c r="B25" s="52">
        <v>1</v>
      </c>
      <c r="C25" t="s">
        <v>119</v>
      </c>
      <c r="D25" t="s">
        <v>132</v>
      </c>
      <c r="E25" s="12"/>
      <c r="F25" s="12" t="s">
        <v>124</v>
      </c>
      <c r="G25" s="8">
        <v>0</v>
      </c>
      <c r="H25" s="8" t="s">
        <v>215</v>
      </c>
      <c r="I25" s="8" t="s">
        <v>149</v>
      </c>
      <c r="K25" s="18" t="s">
        <v>228</v>
      </c>
    </row>
    <row r="26" spans="1:11" x14ac:dyDescent="0.25">
      <c r="A26" t="s">
        <v>142</v>
      </c>
      <c r="B26" s="52">
        <v>1</v>
      </c>
      <c r="C26" t="s">
        <v>119</v>
      </c>
      <c r="D26" t="s">
        <v>133</v>
      </c>
      <c r="E26" s="12">
        <v>2</v>
      </c>
      <c r="F26" s="12" t="s">
        <v>114</v>
      </c>
      <c r="G26" s="8">
        <v>0</v>
      </c>
      <c r="H26" s="8" t="s">
        <v>212</v>
      </c>
      <c r="I26" s="8" t="s">
        <v>150</v>
      </c>
      <c r="K26" s="18" t="s">
        <v>101</v>
      </c>
    </row>
    <row r="27" spans="1:11" x14ac:dyDescent="0.25">
      <c r="A27" t="s">
        <v>143</v>
      </c>
      <c r="B27" s="52">
        <v>1</v>
      </c>
      <c r="C27" t="s">
        <v>119</v>
      </c>
      <c r="D27" t="s">
        <v>133</v>
      </c>
      <c r="E27" s="12">
        <v>5</v>
      </c>
      <c r="F27" s="12" t="s">
        <v>114</v>
      </c>
      <c r="G27" s="8">
        <v>0</v>
      </c>
      <c r="H27" s="8" t="s">
        <v>213</v>
      </c>
      <c r="I27" s="8" t="s">
        <v>147</v>
      </c>
      <c r="K27" s="18" t="s">
        <v>102</v>
      </c>
    </row>
    <row r="28" spans="1:11" x14ac:dyDescent="0.25">
      <c r="A28" t="s">
        <v>224</v>
      </c>
      <c r="B28" s="52">
        <v>1</v>
      </c>
      <c r="C28" t="s">
        <v>119</v>
      </c>
      <c r="D28" t="s">
        <v>133</v>
      </c>
      <c r="E28" s="12">
        <v>2</v>
      </c>
      <c r="F28" s="12" t="s">
        <v>155</v>
      </c>
      <c r="G28" s="8">
        <v>0</v>
      </c>
      <c r="H28" s="8" t="s">
        <v>215</v>
      </c>
      <c r="I28" s="8" t="s">
        <v>149</v>
      </c>
      <c r="K28" s="18" t="s">
        <v>226</v>
      </c>
    </row>
    <row r="29" spans="1:11" x14ac:dyDescent="0.25">
      <c r="B29" s="52">
        <v>1</v>
      </c>
      <c r="C29" t="s">
        <v>128</v>
      </c>
      <c r="D29" t="s">
        <v>133</v>
      </c>
      <c r="E29" s="12"/>
      <c r="F29" s="12" t="s">
        <v>114</v>
      </c>
      <c r="G29" s="8">
        <v>0</v>
      </c>
      <c r="H29" s="8"/>
      <c r="I29" s="8" t="s">
        <v>150</v>
      </c>
      <c r="K29" s="18" t="s">
        <v>294</v>
      </c>
    </row>
    <row r="30" spans="1:11" x14ac:dyDescent="0.25">
      <c r="A30" t="s">
        <v>225</v>
      </c>
      <c r="B30" s="52">
        <v>1</v>
      </c>
      <c r="C30" t="s">
        <v>119</v>
      </c>
      <c r="D30" t="s">
        <v>133</v>
      </c>
      <c r="E30" s="12">
        <v>3</v>
      </c>
      <c r="F30" s="12" t="s">
        <v>155</v>
      </c>
      <c r="G30" s="8">
        <v>1</v>
      </c>
      <c r="H30" s="8" t="s">
        <v>212</v>
      </c>
      <c r="I30" s="8" t="s">
        <v>149</v>
      </c>
      <c r="K30" s="18" t="s">
        <v>227</v>
      </c>
    </row>
    <row r="31" spans="1:11" x14ac:dyDescent="0.25">
      <c r="B31" s="52">
        <v>1</v>
      </c>
      <c r="C31" t="s">
        <v>112</v>
      </c>
      <c r="D31" t="s">
        <v>133</v>
      </c>
      <c r="E31" s="12"/>
      <c r="F31" s="12" t="s">
        <v>114</v>
      </c>
      <c r="G31" s="8">
        <v>0</v>
      </c>
      <c r="H31" s="8"/>
      <c r="I31" s="8" t="s">
        <v>149</v>
      </c>
      <c r="J31" t="s">
        <v>127</v>
      </c>
      <c r="K31" s="18"/>
    </row>
    <row r="32" spans="1:11" x14ac:dyDescent="0.25">
      <c r="B32" s="52">
        <v>1</v>
      </c>
      <c r="C32" t="s">
        <v>128</v>
      </c>
      <c r="D32" t="s">
        <v>133</v>
      </c>
      <c r="E32" s="12"/>
      <c r="F32" s="12" t="s">
        <v>129</v>
      </c>
      <c r="G32" s="8">
        <v>0</v>
      </c>
      <c r="H32" s="8"/>
      <c r="I32" s="8" t="s">
        <v>156</v>
      </c>
      <c r="J32" t="s">
        <v>127</v>
      </c>
      <c r="K32" s="18"/>
    </row>
    <row r="33" spans="1:11" x14ac:dyDescent="0.25">
      <c r="B33" s="52">
        <v>1</v>
      </c>
      <c r="C33" t="s">
        <v>119</v>
      </c>
      <c r="D33" t="s">
        <v>133</v>
      </c>
      <c r="E33" s="12"/>
      <c r="F33" s="12" t="s">
        <v>114</v>
      </c>
      <c r="G33" s="8">
        <v>0</v>
      </c>
      <c r="H33" s="8"/>
      <c r="I33" s="8" t="s">
        <v>156</v>
      </c>
      <c r="J33" t="s">
        <v>127</v>
      </c>
      <c r="K33" s="18"/>
    </row>
    <row r="34" spans="1:11" x14ac:dyDescent="0.25">
      <c r="A34" t="s">
        <v>144</v>
      </c>
      <c r="B34" s="52">
        <v>1</v>
      </c>
      <c r="C34" t="s">
        <v>119</v>
      </c>
      <c r="D34" t="s">
        <v>134</v>
      </c>
      <c r="E34" s="12">
        <v>3</v>
      </c>
      <c r="F34" s="12" t="s">
        <v>114</v>
      </c>
      <c r="G34" s="8">
        <v>0</v>
      </c>
      <c r="H34" s="8" t="s">
        <v>209</v>
      </c>
      <c r="I34" s="8" t="s">
        <v>150</v>
      </c>
      <c r="K34" s="18" t="s">
        <v>103</v>
      </c>
    </row>
    <row r="35" spans="1:11" x14ac:dyDescent="0.25">
      <c r="A35" t="s">
        <v>145</v>
      </c>
      <c r="B35" s="52">
        <v>1</v>
      </c>
      <c r="C35" t="s">
        <v>112</v>
      </c>
      <c r="D35" t="s">
        <v>134</v>
      </c>
      <c r="E35" s="12">
        <v>5</v>
      </c>
      <c r="F35" s="12" t="s">
        <v>114</v>
      </c>
      <c r="G35" s="8">
        <v>0</v>
      </c>
      <c r="H35" s="8" t="s">
        <v>214</v>
      </c>
      <c r="I35" s="8" t="s">
        <v>152</v>
      </c>
      <c r="K35" s="18" t="s">
        <v>104</v>
      </c>
    </row>
    <row r="36" spans="1:11" x14ac:dyDescent="0.25">
      <c r="A36" t="s">
        <v>146</v>
      </c>
      <c r="B36" s="52">
        <v>1</v>
      </c>
      <c r="C36" t="s">
        <v>119</v>
      </c>
      <c r="D36" t="s">
        <v>134</v>
      </c>
      <c r="E36" s="12">
        <v>2</v>
      </c>
      <c r="F36" s="12" t="s">
        <v>114</v>
      </c>
      <c r="G36" s="8">
        <v>1</v>
      </c>
      <c r="H36" s="8" t="s">
        <v>215</v>
      </c>
      <c r="I36" s="8" t="s">
        <v>149</v>
      </c>
      <c r="K36" s="18" t="s">
        <v>105</v>
      </c>
    </row>
    <row r="37" spans="1:11" x14ac:dyDescent="0.25">
      <c r="A37" t="s">
        <v>270</v>
      </c>
      <c r="B37" s="52">
        <v>1</v>
      </c>
      <c r="C37" t="s">
        <v>112</v>
      </c>
      <c r="D37" t="s">
        <v>134</v>
      </c>
      <c r="E37" s="12">
        <v>2</v>
      </c>
      <c r="F37" s="12" t="s">
        <v>114</v>
      </c>
      <c r="G37" s="8">
        <v>0</v>
      </c>
      <c r="H37" s="8" t="s">
        <v>212</v>
      </c>
      <c r="I37" s="8" t="s">
        <v>150</v>
      </c>
      <c r="K37" s="18" t="s">
        <v>257</v>
      </c>
    </row>
    <row r="38" spans="1:11" x14ac:dyDescent="0.25">
      <c r="B38" s="52">
        <v>1</v>
      </c>
      <c r="C38" t="s">
        <v>112</v>
      </c>
      <c r="D38" t="s">
        <v>134</v>
      </c>
      <c r="E38" s="12"/>
      <c r="F38" s="12" t="s">
        <v>114</v>
      </c>
      <c r="G38" s="8">
        <v>0</v>
      </c>
      <c r="H38" s="8"/>
      <c r="I38" s="8" t="s">
        <v>147</v>
      </c>
      <c r="J38" t="s">
        <v>127</v>
      </c>
      <c r="K38" s="18"/>
    </row>
    <row r="39" spans="1:11" x14ac:dyDescent="0.25">
      <c r="B39" s="52">
        <v>1</v>
      </c>
      <c r="C39" t="s">
        <v>128</v>
      </c>
      <c r="D39" t="s">
        <v>134</v>
      </c>
      <c r="E39" s="12"/>
      <c r="F39" s="12" t="s">
        <v>114</v>
      </c>
      <c r="G39" s="8">
        <v>0</v>
      </c>
      <c r="H39" s="8"/>
      <c r="I39" s="8" t="s">
        <v>156</v>
      </c>
      <c r="J39" t="s">
        <v>127</v>
      </c>
      <c r="K39" s="18"/>
    </row>
    <row r="40" spans="1:11" x14ac:dyDescent="0.25">
      <c r="A40" t="s">
        <v>154</v>
      </c>
      <c r="B40" s="52">
        <v>1</v>
      </c>
      <c r="C40" t="s">
        <v>119</v>
      </c>
      <c r="D40" t="s">
        <v>136</v>
      </c>
      <c r="E40" s="12">
        <v>2</v>
      </c>
      <c r="F40" s="12" t="s">
        <v>155</v>
      </c>
      <c r="G40" s="8">
        <v>0</v>
      </c>
      <c r="H40" s="8" t="s">
        <v>215</v>
      </c>
      <c r="I40" s="8" t="s">
        <v>149</v>
      </c>
      <c r="K40" s="18" t="s">
        <v>106</v>
      </c>
    </row>
    <row r="41" spans="1:11" x14ac:dyDescent="0.25">
      <c r="A41" t="s">
        <v>271</v>
      </c>
      <c r="B41" s="52">
        <v>1</v>
      </c>
      <c r="C41" t="s">
        <v>128</v>
      </c>
      <c r="D41" t="s">
        <v>136</v>
      </c>
      <c r="E41" s="12">
        <v>3</v>
      </c>
      <c r="F41" s="12" t="s">
        <v>114</v>
      </c>
      <c r="G41" s="8">
        <v>0</v>
      </c>
      <c r="H41" s="8" t="s">
        <v>215</v>
      </c>
      <c r="I41" s="8" t="s">
        <v>156</v>
      </c>
      <c r="K41" s="18" t="s">
        <v>107</v>
      </c>
    </row>
    <row r="42" spans="1:11" x14ac:dyDescent="0.25">
      <c r="A42" t="s">
        <v>272</v>
      </c>
      <c r="B42" s="52">
        <v>1</v>
      </c>
      <c r="C42" t="s">
        <v>112</v>
      </c>
      <c r="D42" t="s">
        <v>136</v>
      </c>
      <c r="E42" s="12">
        <v>3</v>
      </c>
      <c r="F42" s="12" t="s">
        <v>114</v>
      </c>
      <c r="G42" s="8">
        <v>0</v>
      </c>
      <c r="H42" s="8" t="s">
        <v>211</v>
      </c>
      <c r="I42" s="8" t="s">
        <v>147</v>
      </c>
      <c r="K42" s="18" t="s">
        <v>108</v>
      </c>
    </row>
    <row r="43" spans="1:11" x14ac:dyDescent="0.25">
      <c r="A43" t="s">
        <v>273</v>
      </c>
      <c r="B43" s="52">
        <v>1</v>
      </c>
      <c r="C43" t="s">
        <v>128</v>
      </c>
      <c r="D43" t="s">
        <v>136</v>
      </c>
      <c r="E43" s="12">
        <v>2</v>
      </c>
      <c r="F43" s="12" t="s">
        <v>114</v>
      </c>
      <c r="G43" s="8">
        <v>0</v>
      </c>
      <c r="H43" s="8" t="s">
        <v>212</v>
      </c>
      <c r="I43" s="8" t="s">
        <v>156</v>
      </c>
      <c r="K43" s="18" t="s">
        <v>261</v>
      </c>
    </row>
    <row r="44" spans="1:11" x14ac:dyDescent="0.25">
      <c r="B44" s="52">
        <v>1</v>
      </c>
      <c r="D44" t="s">
        <v>136</v>
      </c>
      <c r="E44" s="12"/>
      <c r="F44" s="12"/>
      <c r="G44" s="8">
        <v>0</v>
      </c>
      <c r="H44" s="8"/>
      <c r="I44" s="8"/>
      <c r="J44" t="s">
        <v>127</v>
      </c>
      <c r="K44" s="18"/>
    </row>
    <row r="45" spans="1:11" x14ac:dyDescent="0.25">
      <c r="B45" s="52">
        <v>1</v>
      </c>
      <c r="D45" t="s">
        <v>136</v>
      </c>
      <c r="E45" s="12"/>
      <c r="F45" s="12"/>
      <c r="G45" s="8">
        <v>0</v>
      </c>
      <c r="H45" s="8"/>
      <c r="I45" s="8"/>
      <c r="J45" t="s">
        <v>127</v>
      </c>
      <c r="K45" s="18"/>
    </row>
    <row r="46" spans="1:11" x14ac:dyDescent="0.25">
      <c r="A46" t="s">
        <v>157</v>
      </c>
      <c r="B46" s="52">
        <v>1</v>
      </c>
      <c r="C46" t="s">
        <v>119</v>
      </c>
      <c r="D46" t="s">
        <v>135</v>
      </c>
      <c r="E46" s="12">
        <v>3</v>
      </c>
      <c r="F46" s="12" t="s">
        <v>114</v>
      </c>
      <c r="G46" s="8">
        <v>1</v>
      </c>
      <c r="H46" s="8" t="s">
        <v>211</v>
      </c>
      <c r="I46" s="8" t="s">
        <v>156</v>
      </c>
      <c r="K46" s="18" t="s">
        <v>109</v>
      </c>
    </row>
    <row r="47" spans="1:11" x14ac:dyDescent="0.25">
      <c r="A47" t="s">
        <v>158</v>
      </c>
      <c r="B47" s="52">
        <v>1</v>
      </c>
      <c r="C47" t="s">
        <v>119</v>
      </c>
      <c r="D47" t="s">
        <v>135</v>
      </c>
      <c r="E47" s="12">
        <v>2</v>
      </c>
      <c r="F47" s="12" t="s">
        <v>114</v>
      </c>
      <c r="G47" s="8">
        <v>0</v>
      </c>
      <c r="H47" s="8" t="s">
        <v>213</v>
      </c>
      <c r="I47" s="8" t="s">
        <v>149</v>
      </c>
      <c r="K47" s="18" t="s">
        <v>162</v>
      </c>
    </row>
    <row r="48" spans="1:11" x14ac:dyDescent="0.25">
      <c r="A48" t="s">
        <v>159</v>
      </c>
      <c r="B48" s="52">
        <v>1</v>
      </c>
      <c r="C48" t="s">
        <v>128</v>
      </c>
      <c r="D48" t="s">
        <v>135</v>
      </c>
      <c r="E48" s="12">
        <v>4</v>
      </c>
      <c r="F48" s="12" t="s">
        <v>114</v>
      </c>
      <c r="G48" s="8">
        <v>0</v>
      </c>
      <c r="H48" s="8" t="s">
        <v>212</v>
      </c>
      <c r="I48" s="8" t="s">
        <v>152</v>
      </c>
      <c r="K48" s="18" t="s">
        <v>110</v>
      </c>
    </row>
    <row r="49" spans="1:11" x14ac:dyDescent="0.25">
      <c r="B49" s="52">
        <v>1</v>
      </c>
      <c r="C49" t="s">
        <v>112</v>
      </c>
      <c r="D49" t="s">
        <v>135</v>
      </c>
      <c r="E49" s="12"/>
      <c r="F49" s="12"/>
      <c r="G49" s="8">
        <v>0</v>
      </c>
      <c r="H49" s="8"/>
      <c r="I49" s="8" t="s">
        <v>149</v>
      </c>
      <c r="J49" t="s">
        <v>241</v>
      </c>
      <c r="K49" s="18"/>
    </row>
    <row r="50" spans="1:11" x14ac:dyDescent="0.25">
      <c r="A50" t="s">
        <v>296</v>
      </c>
      <c r="B50" s="52">
        <v>1</v>
      </c>
      <c r="C50" t="s">
        <v>119</v>
      </c>
      <c r="D50" t="s">
        <v>135</v>
      </c>
      <c r="E50" s="12">
        <v>2</v>
      </c>
      <c r="F50" s="12" t="s">
        <v>114</v>
      </c>
      <c r="G50" s="8">
        <v>1</v>
      </c>
      <c r="H50" s="8" t="s">
        <v>212</v>
      </c>
      <c r="I50" s="8" t="s">
        <v>150</v>
      </c>
      <c r="J50" s="8"/>
      <c r="K50" s="18" t="s">
        <v>295</v>
      </c>
    </row>
    <row r="51" spans="1:11" x14ac:dyDescent="0.25">
      <c r="B51" s="52">
        <v>1</v>
      </c>
      <c r="C51" t="s">
        <v>112</v>
      </c>
      <c r="D51" t="s">
        <v>135</v>
      </c>
      <c r="E51" s="12"/>
      <c r="F51" s="12"/>
      <c r="G51" s="8">
        <v>0</v>
      </c>
      <c r="H51" s="8"/>
      <c r="I51" s="8"/>
      <c r="J51" s="8"/>
      <c r="K51" s="18"/>
    </row>
    <row r="52" spans="1:11" x14ac:dyDescent="0.25">
      <c r="A52" t="s">
        <v>274</v>
      </c>
      <c r="B52" s="52">
        <v>1</v>
      </c>
      <c r="C52" t="s">
        <v>128</v>
      </c>
      <c r="D52" t="s">
        <v>137</v>
      </c>
      <c r="E52" s="12">
        <v>6</v>
      </c>
      <c r="F52" s="12" t="s">
        <v>114</v>
      </c>
      <c r="G52" s="8">
        <v>0</v>
      </c>
      <c r="H52" s="8" t="s">
        <v>210</v>
      </c>
      <c r="I52" s="8" t="s">
        <v>153</v>
      </c>
      <c r="K52" s="18" t="s">
        <v>111</v>
      </c>
    </row>
    <row r="53" spans="1:11" x14ac:dyDescent="0.25">
      <c r="B53" s="52">
        <v>1</v>
      </c>
      <c r="C53" t="s">
        <v>128</v>
      </c>
      <c r="D53" t="s">
        <v>137</v>
      </c>
      <c r="E53" s="12"/>
      <c r="F53" s="12"/>
      <c r="G53" s="8">
        <v>0</v>
      </c>
      <c r="H53" s="8"/>
      <c r="I53" s="8" t="s">
        <v>147</v>
      </c>
      <c r="J53" t="s">
        <v>127</v>
      </c>
      <c r="K53" s="18"/>
    </row>
    <row r="54" spans="1:11" x14ac:dyDescent="0.25">
      <c r="B54" s="52">
        <v>1</v>
      </c>
      <c r="C54" t="s">
        <v>119</v>
      </c>
      <c r="D54" t="s">
        <v>137</v>
      </c>
      <c r="E54" s="12"/>
      <c r="F54" s="12"/>
      <c r="G54" s="8">
        <v>1</v>
      </c>
      <c r="H54" s="8"/>
      <c r="I54" s="8" t="s">
        <v>153</v>
      </c>
      <c r="J54" t="s">
        <v>127</v>
      </c>
      <c r="K54" s="18"/>
    </row>
    <row r="55" spans="1:11" x14ac:dyDescent="0.25">
      <c r="A55" t="s">
        <v>321</v>
      </c>
      <c r="B55" s="52">
        <v>1</v>
      </c>
      <c r="C55" t="s">
        <v>128</v>
      </c>
      <c r="D55" t="s">
        <v>137</v>
      </c>
      <c r="E55" s="12">
        <v>5</v>
      </c>
      <c r="F55" s="12" t="s">
        <v>114</v>
      </c>
      <c r="G55" s="8">
        <v>0</v>
      </c>
      <c r="H55" s="8" t="s">
        <v>215</v>
      </c>
      <c r="I55" s="8" t="s">
        <v>153</v>
      </c>
      <c r="K55" s="18" t="s">
        <v>309</v>
      </c>
    </row>
    <row r="56" spans="1:11" x14ac:dyDescent="0.25">
      <c r="B56" s="52">
        <v>1</v>
      </c>
      <c r="D56" t="s">
        <v>137</v>
      </c>
      <c r="E56" s="12"/>
      <c r="F56" s="12"/>
      <c r="G56" s="8">
        <v>1</v>
      </c>
      <c r="H56" s="8"/>
      <c r="I56" s="8"/>
      <c r="J56" t="s">
        <v>127</v>
      </c>
      <c r="K56" s="18"/>
    </row>
    <row r="57" spans="1:11" x14ac:dyDescent="0.25">
      <c r="A57" t="s">
        <v>163</v>
      </c>
      <c r="B57" s="52">
        <v>2</v>
      </c>
      <c r="C57" t="s">
        <v>112</v>
      </c>
      <c r="D57" t="s">
        <v>113</v>
      </c>
      <c r="E57" s="12">
        <v>8</v>
      </c>
      <c r="F57" s="12" t="s">
        <v>114</v>
      </c>
      <c r="G57" s="8">
        <v>0</v>
      </c>
      <c r="H57" s="8" t="s">
        <v>214</v>
      </c>
      <c r="I57" s="8" t="s">
        <v>147</v>
      </c>
      <c r="K57" s="18" t="s">
        <v>217</v>
      </c>
    </row>
    <row r="58" spans="1:11" x14ac:dyDescent="0.25">
      <c r="A58" t="s">
        <v>275</v>
      </c>
      <c r="B58" s="52">
        <v>2</v>
      </c>
      <c r="C58" t="s">
        <v>119</v>
      </c>
      <c r="D58" t="s">
        <v>113</v>
      </c>
      <c r="E58" s="12">
        <v>6</v>
      </c>
      <c r="F58" s="12" t="s">
        <v>114</v>
      </c>
      <c r="G58" s="8">
        <v>1</v>
      </c>
      <c r="H58" s="8" t="s">
        <v>212</v>
      </c>
      <c r="I58" s="8" t="s">
        <v>147</v>
      </c>
      <c r="K58" s="18" t="s">
        <v>207</v>
      </c>
    </row>
    <row r="59" spans="1:11" x14ac:dyDescent="0.25">
      <c r="B59" s="52">
        <v>2</v>
      </c>
      <c r="D59" t="s">
        <v>113</v>
      </c>
      <c r="E59" s="12"/>
      <c r="F59" s="12"/>
      <c r="G59" s="8">
        <v>0</v>
      </c>
      <c r="H59" s="8"/>
      <c r="I59" s="8" t="s">
        <v>153</v>
      </c>
      <c r="J59" t="s">
        <v>127</v>
      </c>
      <c r="K59" s="18"/>
    </row>
    <row r="60" spans="1:11" x14ac:dyDescent="0.25">
      <c r="B60" s="52">
        <v>2</v>
      </c>
      <c r="D60" t="s">
        <v>113</v>
      </c>
      <c r="E60" s="12"/>
      <c r="F60" s="12"/>
      <c r="G60" s="8">
        <v>0</v>
      </c>
      <c r="H60" s="8"/>
      <c r="I60" s="8" t="s">
        <v>149</v>
      </c>
      <c r="J60" t="s">
        <v>127</v>
      </c>
      <c r="K60" s="18"/>
    </row>
    <row r="61" spans="1:11" x14ac:dyDescent="0.25">
      <c r="B61" s="52">
        <v>2</v>
      </c>
      <c r="D61" t="s">
        <v>113</v>
      </c>
      <c r="E61" s="12"/>
      <c r="F61" s="12"/>
      <c r="G61" s="8">
        <v>0</v>
      </c>
      <c r="H61" s="8"/>
      <c r="I61" s="8" t="s">
        <v>156</v>
      </c>
      <c r="J61" t="s">
        <v>127</v>
      </c>
      <c r="K61" s="18"/>
    </row>
    <row r="62" spans="1:11" x14ac:dyDescent="0.25">
      <c r="A62" t="s">
        <v>165</v>
      </c>
      <c r="B62" s="52">
        <v>2</v>
      </c>
      <c r="C62" t="s">
        <v>119</v>
      </c>
      <c r="D62" t="s">
        <v>130</v>
      </c>
      <c r="E62" s="12">
        <v>3</v>
      </c>
      <c r="F62" s="12" t="s">
        <v>114</v>
      </c>
      <c r="G62" s="8">
        <v>0</v>
      </c>
      <c r="H62" s="8" t="s">
        <v>215</v>
      </c>
      <c r="I62" s="8" t="s">
        <v>150</v>
      </c>
      <c r="K62" s="18" t="s">
        <v>164</v>
      </c>
    </row>
    <row r="63" spans="1:11" x14ac:dyDescent="0.25">
      <c r="A63" t="s">
        <v>166</v>
      </c>
      <c r="B63" s="52">
        <v>2</v>
      </c>
      <c r="C63" t="s">
        <v>112</v>
      </c>
      <c r="D63" t="s">
        <v>130</v>
      </c>
      <c r="E63" s="12">
        <v>8</v>
      </c>
      <c r="F63" s="12" t="s">
        <v>114</v>
      </c>
      <c r="G63" s="8">
        <v>0</v>
      </c>
      <c r="H63" s="8" t="s">
        <v>209</v>
      </c>
      <c r="I63" s="8" t="s">
        <v>147</v>
      </c>
      <c r="K63" s="18" t="s">
        <v>218</v>
      </c>
    </row>
    <row r="64" spans="1:11" x14ac:dyDescent="0.25">
      <c r="A64" t="s">
        <v>276</v>
      </c>
      <c r="B64" s="52">
        <v>2</v>
      </c>
      <c r="C64" t="s">
        <v>128</v>
      </c>
      <c r="D64" t="s">
        <v>130</v>
      </c>
      <c r="E64" s="12">
        <v>5</v>
      </c>
      <c r="F64" s="12" t="s">
        <v>114</v>
      </c>
      <c r="G64" s="8">
        <v>0</v>
      </c>
      <c r="H64" s="8" t="s">
        <v>210</v>
      </c>
      <c r="I64" s="8" t="s">
        <v>153</v>
      </c>
      <c r="K64" s="18" t="s">
        <v>223</v>
      </c>
    </row>
    <row r="65" spans="1:11" x14ac:dyDescent="0.25">
      <c r="B65" s="52">
        <v>2</v>
      </c>
      <c r="D65" t="s">
        <v>130</v>
      </c>
      <c r="E65" s="12"/>
      <c r="F65" s="12"/>
      <c r="G65" s="8">
        <v>0</v>
      </c>
      <c r="H65" s="8"/>
      <c r="I65" s="8" t="s">
        <v>151</v>
      </c>
      <c r="J65" t="s">
        <v>127</v>
      </c>
      <c r="K65" s="18"/>
    </row>
    <row r="66" spans="1:11" x14ac:dyDescent="0.25">
      <c r="A66" t="s">
        <v>221</v>
      </c>
      <c r="B66" s="52">
        <v>2</v>
      </c>
      <c r="C66" t="s">
        <v>119</v>
      </c>
      <c r="D66" t="s">
        <v>130</v>
      </c>
      <c r="E66" s="12">
        <v>6</v>
      </c>
      <c r="F66" s="12" t="s">
        <v>114</v>
      </c>
      <c r="G66" s="8">
        <v>0</v>
      </c>
      <c r="H66" s="8" t="s">
        <v>209</v>
      </c>
      <c r="I66" s="8" t="s">
        <v>147</v>
      </c>
      <c r="K66" s="18" t="s">
        <v>222</v>
      </c>
    </row>
    <row r="67" spans="1:11" x14ac:dyDescent="0.25">
      <c r="A67" t="s">
        <v>168</v>
      </c>
      <c r="B67" s="52">
        <v>2</v>
      </c>
      <c r="C67" t="s">
        <v>128</v>
      </c>
      <c r="D67" t="s">
        <v>131</v>
      </c>
      <c r="E67" s="12">
        <v>4</v>
      </c>
      <c r="F67" s="12" t="s">
        <v>114</v>
      </c>
      <c r="G67" s="8">
        <v>0</v>
      </c>
      <c r="H67" s="8" t="s">
        <v>212</v>
      </c>
      <c r="I67" s="8" t="s">
        <v>152</v>
      </c>
      <c r="K67" s="18" t="s">
        <v>167</v>
      </c>
    </row>
    <row r="68" spans="1:11" x14ac:dyDescent="0.25">
      <c r="A68" t="s">
        <v>169</v>
      </c>
      <c r="B68" s="52">
        <v>2</v>
      </c>
      <c r="C68" t="s">
        <v>112</v>
      </c>
      <c r="D68" t="s">
        <v>131</v>
      </c>
      <c r="E68" s="12">
        <v>8</v>
      </c>
      <c r="F68" s="12" t="s">
        <v>114</v>
      </c>
      <c r="G68" s="8">
        <v>0</v>
      </c>
      <c r="H68" s="8" t="s">
        <v>212</v>
      </c>
      <c r="I68" s="8" t="s">
        <v>147</v>
      </c>
      <c r="K68" s="18" t="s">
        <v>216</v>
      </c>
    </row>
    <row r="69" spans="1:11" x14ac:dyDescent="0.25">
      <c r="B69" s="52">
        <v>2</v>
      </c>
      <c r="D69" t="s">
        <v>131</v>
      </c>
      <c r="E69" s="12"/>
      <c r="F69" s="12"/>
      <c r="G69" s="8">
        <v>0</v>
      </c>
      <c r="H69" s="8"/>
      <c r="I69" s="8" t="s">
        <v>150</v>
      </c>
      <c r="J69" t="s">
        <v>127</v>
      </c>
      <c r="K69" s="18"/>
    </row>
    <row r="70" spans="1:11" x14ac:dyDescent="0.25">
      <c r="A70" t="s">
        <v>277</v>
      </c>
      <c r="B70" s="52">
        <v>2</v>
      </c>
      <c r="C70" t="s">
        <v>128</v>
      </c>
      <c r="D70" t="s">
        <v>131</v>
      </c>
      <c r="E70" s="12">
        <v>4</v>
      </c>
      <c r="F70" s="12" t="s">
        <v>114</v>
      </c>
      <c r="G70" s="8">
        <v>0</v>
      </c>
      <c r="H70" s="8" t="s">
        <v>213</v>
      </c>
      <c r="I70" s="8" t="s">
        <v>153</v>
      </c>
      <c r="K70" s="18" t="s">
        <v>262</v>
      </c>
    </row>
    <row r="71" spans="1:11" x14ac:dyDescent="0.25">
      <c r="A71" t="s">
        <v>278</v>
      </c>
      <c r="B71" s="52">
        <v>2</v>
      </c>
      <c r="C71" t="s">
        <v>119</v>
      </c>
      <c r="D71" t="s">
        <v>131</v>
      </c>
      <c r="E71" s="12">
        <v>6</v>
      </c>
      <c r="F71" s="12" t="s">
        <v>114</v>
      </c>
      <c r="G71" s="8">
        <v>1</v>
      </c>
      <c r="H71" s="8" t="s">
        <v>212</v>
      </c>
      <c r="I71" s="8" t="s">
        <v>147</v>
      </c>
      <c r="K71" s="18" t="s">
        <v>236</v>
      </c>
    </row>
    <row r="72" spans="1:11" x14ac:dyDescent="0.25">
      <c r="A72" t="s">
        <v>279</v>
      </c>
      <c r="B72" s="52">
        <v>2</v>
      </c>
      <c r="C72" t="s">
        <v>119</v>
      </c>
      <c r="D72" t="s">
        <v>132</v>
      </c>
      <c r="E72" s="12">
        <v>5</v>
      </c>
      <c r="F72" s="12" t="s">
        <v>114</v>
      </c>
      <c r="G72" s="8">
        <v>1</v>
      </c>
      <c r="H72" s="8" t="s">
        <v>213</v>
      </c>
      <c r="I72" s="8" t="s">
        <v>156</v>
      </c>
      <c r="K72" s="18" t="s">
        <v>171</v>
      </c>
    </row>
    <row r="73" spans="1:11" x14ac:dyDescent="0.25">
      <c r="A73" t="s">
        <v>280</v>
      </c>
      <c r="B73" s="52">
        <v>2</v>
      </c>
      <c r="C73" t="s">
        <v>112</v>
      </c>
      <c r="D73" t="s">
        <v>132</v>
      </c>
      <c r="E73" s="12">
        <v>4</v>
      </c>
      <c r="F73" s="12" t="s">
        <v>114</v>
      </c>
      <c r="G73" s="8">
        <v>0</v>
      </c>
      <c r="H73" s="8" t="s">
        <v>212</v>
      </c>
      <c r="I73" s="8" t="s">
        <v>150</v>
      </c>
      <c r="K73" s="18" t="s">
        <v>170</v>
      </c>
    </row>
    <row r="74" spans="1:11" x14ac:dyDescent="0.25">
      <c r="B74" s="52">
        <v>2</v>
      </c>
      <c r="D74" t="s">
        <v>132</v>
      </c>
      <c r="E74" s="12"/>
      <c r="F74" s="12"/>
      <c r="G74" s="8">
        <v>0</v>
      </c>
      <c r="H74" s="8"/>
      <c r="I74" s="8" t="s">
        <v>153</v>
      </c>
      <c r="J74" t="s">
        <v>127</v>
      </c>
      <c r="K74" s="18"/>
    </row>
    <row r="75" spans="1:11" x14ac:dyDescent="0.25">
      <c r="B75" s="52">
        <v>2</v>
      </c>
      <c r="D75" t="s">
        <v>132</v>
      </c>
      <c r="E75" s="12"/>
      <c r="F75" s="12"/>
      <c r="G75" s="8">
        <v>0</v>
      </c>
      <c r="H75" s="8"/>
      <c r="I75" s="8" t="s">
        <v>156</v>
      </c>
      <c r="J75" t="s">
        <v>127</v>
      </c>
      <c r="K75" s="18"/>
    </row>
    <row r="76" spans="1:11" x14ac:dyDescent="0.25">
      <c r="B76" s="52">
        <v>2</v>
      </c>
      <c r="D76" t="s">
        <v>132</v>
      </c>
      <c r="E76" s="12"/>
      <c r="F76" s="12"/>
      <c r="G76" s="8">
        <v>0</v>
      </c>
      <c r="H76" s="8"/>
      <c r="I76" s="8" t="s">
        <v>152</v>
      </c>
      <c r="J76" t="s">
        <v>127</v>
      </c>
      <c r="K76" s="18"/>
    </row>
    <row r="77" spans="1:11" x14ac:dyDescent="0.25">
      <c r="A77" t="s">
        <v>281</v>
      </c>
      <c r="B77" s="52">
        <v>2</v>
      </c>
      <c r="C77" t="s">
        <v>128</v>
      </c>
      <c r="D77" t="s">
        <v>133</v>
      </c>
      <c r="E77" s="12">
        <v>5</v>
      </c>
      <c r="F77" s="12" t="s">
        <v>114</v>
      </c>
      <c r="G77" s="8">
        <v>0</v>
      </c>
      <c r="H77" s="8" t="s">
        <v>213</v>
      </c>
      <c r="I77" s="8" t="s">
        <v>153</v>
      </c>
      <c r="K77" s="18" t="s">
        <v>183</v>
      </c>
    </row>
    <row r="78" spans="1:11" x14ac:dyDescent="0.25">
      <c r="A78" t="s">
        <v>238</v>
      </c>
      <c r="B78" s="52">
        <v>2</v>
      </c>
      <c r="C78" t="s">
        <v>119</v>
      </c>
      <c r="D78" t="s">
        <v>133</v>
      </c>
      <c r="E78" s="12">
        <v>3</v>
      </c>
      <c r="F78" s="12" t="s">
        <v>114</v>
      </c>
      <c r="G78" s="8">
        <v>1</v>
      </c>
      <c r="H78" s="8" t="s">
        <v>213</v>
      </c>
      <c r="I78" s="8" t="s">
        <v>149</v>
      </c>
      <c r="K78" s="18" t="s">
        <v>237</v>
      </c>
    </row>
    <row r="79" spans="1:11" x14ac:dyDescent="0.25">
      <c r="A79" t="s">
        <v>182</v>
      </c>
      <c r="B79" s="52">
        <v>2</v>
      </c>
      <c r="C79" t="s">
        <v>119</v>
      </c>
      <c r="D79" t="s">
        <v>133</v>
      </c>
      <c r="E79" s="12">
        <v>3</v>
      </c>
      <c r="F79" s="12" t="s">
        <v>114</v>
      </c>
      <c r="G79" s="8">
        <v>0</v>
      </c>
      <c r="H79" s="8" t="s">
        <v>212</v>
      </c>
      <c r="I79" s="8" t="s">
        <v>150</v>
      </c>
      <c r="K79" s="18" t="s">
        <v>172</v>
      </c>
    </row>
    <row r="80" spans="1:11" x14ac:dyDescent="0.25">
      <c r="A80" t="s">
        <v>181</v>
      </c>
      <c r="B80" s="52">
        <v>2</v>
      </c>
      <c r="C80" t="s">
        <v>119</v>
      </c>
      <c r="D80" t="s">
        <v>133</v>
      </c>
      <c r="E80" s="12">
        <v>4</v>
      </c>
      <c r="F80" s="12" t="s">
        <v>114</v>
      </c>
      <c r="G80" s="8">
        <v>0</v>
      </c>
      <c r="H80" s="8" t="s">
        <v>212</v>
      </c>
      <c r="I80" s="8" t="s">
        <v>150</v>
      </c>
      <c r="K80" s="18" t="s">
        <v>173</v>
      </c>
    </row>
    <row r="81" spans="1:11" x14ac:dyDescent="0.25">
      <c r="B81" s="52">
        <v>2</v>
      </c>
      <c r="C81" t="s">
        <v>112</v>
      </c>
      <c r="D81" t="s">
        <v>133</v>
      </c>
      <c r="E81" s="12"/>
      <c r="F81" s="12"/>
      <c r="G81" s="8">
        <v>0</v>
      </c>
      <c r="H81" s="8"/>
      <c r="I81" s="8" t="s">
        <v>156</v>
      </c>
      <c r="J81" t="s">
        <v>127</v>
      </c>
      <c r="K81" s="18"/>
    </row>
    <row r="82" spans="1:11" x14ac:dyDescent="0.25">
      <c r="B82" s="52">
        <v>2</v>
      </c>
      <c r="C82" t="s">
        <v>112</v>
      </c>
      <c r="D82" t="s">
        <v>133</v>
      </c>
      <c r="E82" s="12"/>
      <c r="F82" s="12"/>
      <c r="G82" s="8">
        <v>0</v>
      </c>
      <c r="H82" s="8"/>
      <c r="I82" s="8" t="s">
        <v>147</v>
      </c>
      <c r="J82" t="s">
        <v>127</v>
      </c>
      <c r="K82" s="18"/>
    </row>
    <row r="83" spans="1:11" x14ac:dyDescent="0.25">
      <c r="A83" t="s">
        <v>282</v>
      </c>
      <c r="B83" s="52">
        <v>2</v>
      </c>
      <c r="C83" t="s">
        <v>119</v>
      </c>
      <c r="D83" t="s">
        <v>133</v>
      </c>
      <c r="E83" s="12">
        <v>5</v>
      </c>
      <c r="F83" s="12" t="s">
        <v>114</v>
      </c>
      <c r="G83" s="8">
        <v>1</v>
      </c>
      <c r="H83" s="8" t="s">
        <v>210</v>
      </c>
      <c r="I83" s="8" t="s">
        <v>156</v>
      </c>
      <c r="K83" s="18" t="s">
        <v>256</v>
      </c>
    </row>
    <row r="84" spans="1:11" x14ac:dyDescent="0.25">
      <c r="A84" t="s">
        <v>283</v>
      </c>
      <c r="B84" s="52">
        <v>2</v>
      </c>
      <c r="C84" t="s">
        <v>119</v>
      </c>
      <c r="D84" t="s">
        <v>134</v>
      </c>
      <c r="E84" s="12">
        <v>7</v>
      </c>
      <c r="F84" s="12" t="s">
        <v>114</v>
      </c>
      <c r="G84" s="8">
        <v>1</v>
      </c>
      <c r="H84" s="8" t="s">
        <v>211</v>
      </c>
      <c r="I84" s="8" t="s">
        <v>153</v>
      </c>
      <c r="K84" s="18" t="s">
        <v>174</v>
      </c>
    </row>
    <row r="85" spans="1:11" x14ac:dyDescent="0.25">
      <c r="A85" t="s">
        <v>284</v>
      </c>
      <c r="B85" s="52">
        <v>2</v>
      </c>
      <c r="C85" t="s">
        <v>112</v>
      </c>
      <c r="D85" t="s">
        <v>134</v>
      </c>
      <c r="E85" s="12">
        <v>4</v>
      </c>
      <c r="F85" s="12" t="s">
        <v>114</v>
      </c>
      <c r="G85" s="8">
        <v>0</v>
      </c>
      <c r="H85" s="8" t="s">
        <v>210</v>
      </c>
      <c r="I85" s="8" t="s">
        <v>150</v>
      </c>
      <c r="K85" s="18" t="s">
        <v>175</v>
      </c>
    </row>
    <row r="86" spans="1:11" x14ac:dyDescent="0.25">
      <c r="A86" t="s">
        <v>285</v>
      </c>
      <c r="B86" s="52">
        <v>2</v>
      </c>
      <c r="C86" t="s">
        <v>112</v>
      </c>
      <c r="D86" t="s">
        <v>134</v>
      </c>
      <c r="E86" s="12">
        <v>5</v>
      </c>
      <c r="F86" s="12" t="s">
        <v>114</v>
      </c>
      <c r="G86" s="8">
        <v>0</v>
      </c>
      <c r="H86" s="8" t="s">
        <v>214</v>
      </c>
      <c r="I86" s="8" t="s">
        <v>152</v>
      </c>
      <c r="K86" s="18" t="s">
        <v>176</v>
      </c>
    </row>
    <row r="87" spans="1:11" x14ac:dyDescent="0.25">
      <c r="A87" t="s">
        <v>286</v>
      </c>
      <c r="B87" s="52">
        <v>2</v>
      </c>
      <c r="C87" t="s">
        <v>128</v>
      </c>
      <c r="D87" t="s">
        <v>134</v>
      </c>
      <c r="E87" s="12">
        <v>4</v>
      </c>
      <c r="F87" s="12" t="s">
        <v>129</v>
      </c>
      <c r="G87" s="8">
        <v>0</v>
      </c>
      <c r="H87" s="8" t="s">
        <v>212</v>
      </c>
      <c r="I87" s="8" t="s">
        <v>151</v>
      </c>
      <c r="K87" s="18" t="s">
        <v>177</v>
      </c>
    </row>
    <row r="88" spans="1:11" x14ac:dyDescent="0.25">
      <c r="B88" s="52">
        <v>2</v>
      </c>
      <c r="D88" t="s">
        <v>134</v>
      </c>
      <c r="E88" s="12"/>
      <c r="F88" s="12"/>
      <c r="G88" s="8">
        <v>0</v>
      </c>
      <c r="H88" s="8"/>
      <c r="I88" s="8" t="s">
        <v>147</v>
      </c>
      <c r="J88" t="s">
        <v>127</v>
      </c>
      <c r="K88" s="18"/>
    </row>
    <row r="89" spans="1:11" x14ac:dyDescent="0.25">
      <c r="A89" t="s">
        <v>287</v>
      </c>
      <c r="B89" s="52">
        <v>2</v>
      </c>
      <c r="C89" t="s">
        <v>119</v>
      </c>
      <c r="D89" t="s">
        <v>136</v>
      </c>
      <c r="E89" s="12">
        <v>6</v>
      </c>
      <c r="F89" s="12" t="s">
        <v>114</v>
      </c>
      <c r="G89" s="8">
        <v>0</v>
      </c>
      <c r="H89" s="8" t="s">
        <v>210</v>
      </c>
      <c r="I89" s="8" t="s">
        <v>153</v>
      </c>
      <c r="K89" s="18" t="s">
        <v>219</v>
      </c>
    </row>
    <row r="90" spans="1:11" x14ac:dyDescent="0.25">
      <c r="A90" t="s">
        <v>288</v>
      </c>
      <c r="B90" s="52">
        <v>2</v>
      </c>
      <c r="C90" t="s">
        <v>128</v>
      </c>
      <c r="D90" t="s">
        <v>136</v>
      </c>
      <c r="E90" s="12">
        <v>5</v>
      </c>
      <c r="F90" s="12" t="s">
        <v>129</v>
      </c>
      <c r="G90" s="8">
        <v>0</v>
      </c>
      <c r="H90" s="8" t="s">
        <v>215</v>
      </c>
      <c r="I90" s="8" t="s">
        <v>156</v>
      </c>
      <c r="K90" s="18" t="s">
        <v>220</v>
      </c>
    </row>
    <row r="91" spans="1:11" x14ac:dyDescent="0.25">
      <c r="B91" s="52">
        <v>2</v>
      </c>
      <c r="D91" t="s">
        <v>136</v>
      </c>
      <c r="E91" s="12"/>
      <c r="F91" s="12"/>
      <c r="G91" s="8">
        <v>0</v>
      </c>
      <c r="H91" s="8"/>
      <c r="I91" s="8" t="s">
        <v>149</v>
      </c>
      <c r="J91" t="s">
        <v>127</v>
      </c>
      <c r="K91" s="18"/>
    </row>
    <row r="92" spans="1:11" x14ac:dyDescent="0.25">
      <c r="B92" s="52">
        <v>2</v>
      </c>
      <c r="D92" t="s">
        <v>136</v>
      </c>
      <c r="E92" s="12"/>
      <c r="F92" s="12"/>
      <c r="G92" s="8">
        <v>0</v>
      </c>
      <c r="H92" s="8"/>
      <c r="I92" s="8" t="s">
        <v>150</v>
      </c>
      <c r="J92" t="s">
        <v>127</v>
      </c>
      <c r="K92" s="18"/>
    </row>
    <row r="93" spans="1:11" x14ac:dyDescent="0.25">
      <c r="A93" t="s">
        <v>289</v>
      </c>
      <c r="B93" s="52">
        <v>2</v>
      </c>
      <c r="C93" t="s">
        <v>119</v>
      </c>
      <c r="D93" t="s">
        <v>135</v>
      </c>
      <c r="E93" s="12">
        <v>4</v>
      </c>
      <c r="F93" s="12" t="s">
        <v>114</v>
      </c>
      <c r="G93" s="8">
        <v>0</v>
      </c>
      <c r="H93" s="8" t="s">
        <v>212</v>
      </c>
      <c r="I93" s="8" t="s">
        <v>149</v>
      </c>
      <c r="K93" s="18" t="s">
        <v>178</v>
      </c>
    </row>
    <row r="94" spans="1:11" x14ac:dyDescent="0.25">
      <c r="B94" s="52">
        <v>2</v>
      </c>
      <c r="D94" t="s">
        <v>135</v>
      </c>
      <c r="E94" s="12"/>
      <c r="F94" s="12"/>
      <c r="G94" s="8">
        <v>0</v>
      </c>
      <c r="H94" s="8"/>
      <c r="I94" s="8" t="s">
        <v>147</v>
      </c>
      <c r="J94" t="s">
        <v>127</v>
      </c>
      <c r="K94" s="18"/>
    </row>
    <row r="95" spans="1:11" x14ac:dyDescent="0.25">
      <c r="B95" s="52">
        <v>2</v>
      </c>
      <c r="D95" t="s">
        <v>135</v>
      </c>
      <c r="E95" s="12"/>
      <c r="F95" s="12"/>
      <c r="G95" s="8">
        <v>0</v>
      </c>
      <c r="H95" s="8"/>
      <c r="I95" s="8" t="s">
        <v>149</v>
      </c>
      <c r="J95" t="s">
        <v>240</v>
      </c>
      <c r="K95" s="18"/>
    </row>
    <row r="96" spans="1:11" x14ac:dyDescent="0.25">
      <c r="B96" s="52">
        <v>2</v>
      </c>
      <c r="D96" t="s">
        <v>135</v>
      </c>
      <c r="E96" s="12"/>
      <c r="F96" s="12"/>
      <c r="G96" s="8">
        <v>0</v>
      </c>
      <c r="H96" s="8"/>
      <c r="I96" s="8" t="s">
        <v>150</v>
      </c>
      <c r="J96" t="s">
        <v>127</v>
      </c>
      <c r="K96" s="18"/>
    </row>
    <row r="97" spans="1:11" x14ac:dyDescent="0.25">
      <c r="A97" t="s">
        <v>184</v>
      </c>
      <c r="B97" s="52">
        <v>2</v>
      </c>
      <c r="C97" t="s">
        <v>119</v>
      </c>
      <c r="D97" t="s">
        <v>137</v>
      </c>
      <c r="E97" s="12">
        <v>3</v>
      </c>
      <c r="F97" s="12" t="s">
        <v>114</v>
      </c>
      <c r="G97" s="8">
        <v>0</v>
      </c>
      <c r="H97" s="8" t="s">
        <v>212</v>
      </c>
      <c r="I97" s="8" t="s">
        <v>156</v>
      </c>
      <c r="K97" s="18" t="s">
        <v>206</v>
      </c>
    </row>
    <row r="98" spans="1:11" x14ac:dyDescent="0.25">
      <c r="A98" t="s">
        <v>185</v>
      </c>
      <c r="B98" s="52">
        <v>2</v>
      </c>
      <c r="C98" t="s">
        <v>128</v>
      </c>
      <c r="D98" t="s">
        <v>137</v>
      </c>
      <c r="E98" s="12">
        <v>6</v>
      </c>
      <c r="F98" s="12" t="s">
        <v>114</v>
      </c>
      <c r="G98" s="8">
        <v>0</v>
      </c>
      <c r="H98" s="8" t="s">
        <v>215</v>
      </c>
      <c r="I98" s="8" t="s">
        <v>153</v>
      </c>
      <c r="K98" s="18" t="s">
        <v>179</v>
      </c>
    </row>
    <row r="99" spans="1:11" x14ac:dyDescent="0.25">
      <c r="A99" t="s">
        <v>186</v>
      </c>
      <c r="B99" s="52">
        <v>2</v>
      </c>
      <c r="C99" t="s">
        <v>128</v>
      </c>
      <c r="D99" t="s">
        <v>137</v>
      </c>
      <c r="E99" s="12">
        <v>4</v>
      </c>
      <c r="F99" s="12" t="s">
        <v>129</v>
      </c>
      <c r="G99" s="8">
        <v>0</v>
      </c>
      <c r="H99" s="8" t="s">
        <v>215</v>
      </c>
      <c r="I99" s="8" t="s">
        <v>153</v>
      </c>
      <c r="K99" s="18" t="s">
        <v>180</v>
      </c>
    </row>
    <row r="100" spans="1:11" x14ac:dyDescent="0.25">
      <c r="B100" s="52">
        <v>2</v>
      </c>
      <c r="D100" t="s">
        <v>137</v>
      </c>
      <c r="E100" s="12"/>
      <c r="F100" s="12"/>
      <c r="G100" s="8">
        <v>0</v>
      </c>
      <c r="H100" s="8"/>
      <c r="I100" s="8" t="s">
        <v>147</v>
      </c>
      <c r="J100" t="s">
        <v>127</v>
      </c>
      <c r="K100" s="18"/>
    </row>
    <row r="101" spans="1:11" x14ac:dyDescent="0.25">
      <c r="B101" s="52">
        <v>3</v>
      </c>
      <c r="D101" t="s">
        <v>113</v>
      </c>
      <c r="E101" s="12"/>
      <c r="F101" s="12"/>
      <c r="G101" s="8">
        <v>0</v>
      </c>
      <c r="H101" s="8"/>
      <c r="I101" s="8" t="s">
        <v>150</v>
      </c>
      <c r="J101" t="s">
        <v>127</v>
      </c>
      <c r="K101" s="18"/>
    </row>
    <row r="102" spans="1:11" x14ac:dyDescent="0.25">
      <c r="B102" s="52">
        <v>3</v>
      </c>
      <c r="D102" t="s">
        <v>113</v>
      </c>
      <c r="E102" s="12"/>
      <c r="F102" s="12"/>
      <c r="G102" s="8">
        <v>0</v>
      </c>
      <c r="H102" s="8"/>
      <c r="I102" s="8" t="s">
        <v>147</v>
      </c>
      <c r="J102" t="s">
        <v>127</v>
      </c>
      <c r="K102" s="18"/>
    </row>
    <row r="103" spans="1:11" x14ac:dyDescent="0.25">
      <c r="A103" t="s">
        <v>191</v>
      </c>
      <c r="B103" s="52">
        <v>3</v>
      </c>
      <c r="C103" t="s">
        <v>119</v>
      </c>
      <c r="D103" t="s">
        <v>113</v>
      </c>
      <c r="E103" s="12">
        <v>6</v>
      </c>
      <c r="F103" s="12" t="s">
        <v>114</v>
      </c>
      <c r="G103" s="8">
        <v>0</v>
      </c>
      <c r="H103" s="8" t="s">
        <v>211</v>
      </c>
      <c r="I103" s="8" t="s">
        <v>147</v>
      </c>
      <c r="J103" s="8"/>
      <c r="K103" s="18" t="s">
        <v>187</v>
      </c>
    </row>
    <row r="104" spans="1:11" x14ac:dyDescent="0.25">
      <c r="A104" t="s">
        <v>234</v>
      </c>
      <c r="B104" s="52">
        <v>3</v>
      </c>
      <c r="C104" t="s">
        <v>112</v>
      </c>
      <c r="D104" t="s">
        <v>130</v>
      </c>
      <c r="E104" s="12">
        <v>5</v>
      </c>
      <c r="F104" s="12" t="s">
        <v>114</v>
      </c>
      <c r="G104" s="8">
        <v>0</v>
      </c>
      <c r="H104" s="8" t="s">
        <v>211</v>
      </c>
      <c r="I104" s="8" t="s">
        <v>151</v>
      </c>
      <c r="K104" s="18" t="s">
        <v>258</v>
      </c>
    </row>
    <row r="105" spans="1:11" x14ac:dyDescent="0.25">
      <c r="A105" t="s">
        <v>233</v>
      </c>
      <c r="B105" s="52">
        <v>3</v>
      </c>
      <c r="C105" t="s">
        <v>119</v>
      </c>
      <c r="D105" t="s">
        <v>130</v>
      </c>
      <c r="E105" s="12">
        <v>6</v>
      </c>
      <c r="F105" s="12" t="s">
        <v>114</v>
      </c>
      <c r="G105" s="8">
        <v>1</v>
      </c>
      <c r="H105" s="8" t="s">
        <v>213</v>
      </c>
      <c r="I105" s="8" t="s">
        <v>153</v>
      </c>
      <c r="K105" s="18" t="s">
        <v>232</v>
      </c>
    </row>
    <row r="106" spans="1:11" x14ac:dyDescent="0.25">
      <c r="A106" t="s">
        <v>192</v>
      </c>
      <c r="B106" s="52">
        <v>3</v>
      </c>
      <c r="C106" t="s">
        <v>128</v>
      </c>
      <c r="D106" t="s">
        <v>130</v>
      </c>
      <c r="E106" s="12">
        <v>5</v>
      </c>
      <c r="F106" s="12" t="s">
        <v>114</v>
      </c>
      <c r="G106" s="8">
        <v>0</v>
      </c>
      <c r="H106" s="8" t="s">
        <v>213</v>
      </c>
      <c r="I106" s="8" t="s">
        <v>153</v>
      </c>
      <c r="J106" s="8"/>
      <c r="K106" s="18" t="s">
        <v>197</v>
      </c>
    </row>
    <row r="107" spans="1:11" x14ac:dyDescent="0.25">
      <c r="A107" t="s">
        <v>290</v>
      </c>
      <c r="B107" s="52">
        <v>3</v>
      </c>
      <c r="C107" t="s">
        <v>128</v>
      </c>
      <c r="D107" t="s">
        <v>131</v>
      </c>
      <c r="E107" s="12">
        <v>5</v>
      </c>
      <c r="F107" s="12" t="s">
        <v>129</v>
      </c>
      <c r="G107" s="8">
        <v>0</v>
      </c>
      <c r="H107" s="8" t="s">
        <v>213</v>
      </c>
      <c r="I107" s="8" t="s">
        <v>152</v>
      </c>
      <c r="K107" s="18" t="s">
        <v>252</v>
      </c>
    </row>
    <row r="108" spans="1:11" x14ac:dyDescent="0.25">
      <c r="A108" t="s">
        <v>251</v>
      </c>
      <c r="B108" s="52">
        <v>3</v>
      </c>
      <c r="C108" t="s">
        <v>119</v>
      </c>
      <c r="D108" t="s">
        <v>131</v>
      </c>
      <c r="E108" s="12">
        <v>7</v>
      </c>
      <c r="F108" s="12" t="s">
        <v>114</v>
      </c>
      <c r="G108" s="8">
        <v>1</v>
      </c>
      <c r="H108" s="8" t="s">
        <v>215</v>
      </c>
      <c r="I108" s="8" t="s">
        <v>150</v>
      </c>
      <c r="K108" s="18" t="s">
        <v>253</v>
      </c>
    </row>
    <row r="109" spans="1:11" x14ac:dyDescent="0.25">
      <c r="A109" t="s">
        <v>193</v>
      </c>
      <c r="B109" s="52">
        <v>3</v>
      </c>
      <c r="C109" t="s">
        <v>112</v>
      </c>
      <c r="D109" t="s">
        <v>131</v>
      </c>
      <c r="E109" s="12">
        <v>9</v>
      </c>
      <c r="F109" s="12" t="s">
        <v>114</v>
      </c>
      <c r="G109" s="8">
        <v>0</v>
      </c>
      <c r="H109" s="8" t="s">
        <v>209</v>
      </c>
      <c r="I109" s="8" t="s">
        <v>147</v>
      </c>
      <c r="J109" s="8"/>
      <c r="K109" s="18" t="s">
        <v>188</v>
      </c>
    </row>
    <row r="110" spans="1:11" x14ac:dyDescent="0.25">
      <c r="A110" t="s">
        <v>291</v>
      </c>
      <c r="B110" s="52">
        <v>3</v>
      </c>
      <c r="C110" t="s">
        <v>119</v>
      </c>
      <c r="D110" t="s">
        <v>132</v>
      </c>
      <c r="E110" s="12">
        <v>8</v>
      </c>
      <c r="F110" s="12" t="s">
        <v>114</v>
      </c>
      <c r="G110" s="8">
        <v>1</v>
      </c>
      <c r="H110" s="8" t="s">
        <v>211</v>
      </c>
      <c r="I110" s="8" t="s">
        <v>147</v>
      </c>
      <c r="K110" s="18" t="s">
        <v>254</v>
      </c>
    </row>
    <row r="111" spans="1:11" x14ac:dyDescent="0.25">
      <c r="B111" s="52">
        <v>3</v>
      </c>
      <c r="D111" t="s">
        <v>132</v>
      </c>
      <c r="E111" s="12"/>
      <c r="F111" s="12"/>
      <c r="G111" s="8">
        <v>0</v>
      </c>
      <c r="H111" s="8"/>
      <c r="I111" s="8" t="s">
        <v>156</v>
      </c>
      <c r="J111" t="s">
        <v>127</v>
      </c>
      <c r="K111" s="18"/>
    </row>
    <row r="112" spans="1:11" x14ac:dyDescent="0.25">
      <c r="A112" t="s">
        <v>292</v>
      </c>
      <c r="B112" s="52">
        <v>3</v>
      </c>
      <c r="C112" t="s">
        <v>112</v>
      </c>
      <c r="D112" t="s">
        <v>132</v>
      </c>
      <c r="E112" s="12">
        <v>8</v>
      </c>
      <c r="F112" s="12" t="s">
        <v>114</v>
      </c>
      <c r="G112" s="8">
        <v>0</v>
      </c>
      <c r="H112" s="8" t="s">
        <v>211</v>
      </c>
      <c r="I112" s="8" t="s">
        <v>147</v>
      </c>
      <c r="K112" s="18" t="s">
        <v>255</v>
      </c>
    </row>
    <row r="113" spans="1:11" x14ac:dyDescent="0.25">
      <c r="A113" t="s">
        <v>204</v>
      </c>
      <c r="B113" s="52">
        <v>3</v>
      </c>
      <c r="C113" t="s">
        <v>119</v>
      </c>
      <c r="D113" t="s">
        <v>132</v>
      </c>
      <c r="E113" s="12">
        <v>6</v>
      </c>
      <c r="F113" s="12" t="s">
        <v>114</v>
      </c>
      <c r="G113" s="8">
        <v>0</v>
      </c>
      <c r="H113" s="8" t="s">
        <v>212</v>
      </c>
      <c r="I113" s="8" t="s">
        <v>151</v>
      </c>
      <c r="K113" s="18" t="s">
        <v>205</v>
      </c>
    </row>
    <row r="114" spans="1:11" x14ac:dyDescent="0.25">
      <c r="B114" s="52">
        <v>3</v>
      </c>
      <c r="C114" t="s">
        <v>112</v>
      </c>
      <c r="D114" t="s">
        <v>133</v>
      </c>
      <c r="E114" s="12"/>
      <c r="F114" s="12" t="s">
        <v>114</v>
      </c>
      <c r="G114" s="8">
        <v>0</v>
      </c>
      <c r="H114" s="8"/>
      <c r="I114" s="8" t="s">
        <v>149</v>
      </c>
      <c r="J114" t="s">
        <v>127</v>
      </c>
      <c r="K114" s="18"/>
    </row>
    <row r="115" spans="1:11" x14ac:dyDescent="0.25">
      <c r="A115" t="s">
        <v>246</v>
      </c>
      <c r="B115" s="52">
        <v>3</v>
      </c>
      <c r="C115" t="s">
        <v>119</v>
      </c>
      <c r="D115" t="s">
        <v>133</v>
      </c>
      <c r="E115" s="12">
        <v>7</v>
      </c>
      <c r="F115" s="12" t="s">
        <v>114</v>
      </c>
      <c r="G115" s="8">
        <v>1</v>
      </c>
      <c r="H115" s="8" t="s">
        <v>213</v>
      </c>
      <c r="I115" s="8" t="s">
        <v>156</v>
      </c>
      <c r="K115" s="18" t="s">
        <v>250</v>
      </c>
    </row>
    <row r="116" spans="1:11" x14ac:dyDescent="0.25">
      <c r="A116" t="s">
        <v>259</v>
      </c>
      <c r="B116" s="52">
        <v>3</v>
      </c>
      <c r="C116" t="s">
        <v>119</v>
      </c>
      <c r="D116" t="s">
        <v>133</v>
      </c>
      <c r="E116" s="12">
        <v>6</v>
      </c>
      <c r="F116" s="12" t="s">
        <v>114</v>
      </c>
      <c r="G116" s="8">
        <v>0</v>
      </c>
      <c r="H116" s="8" t="s">
        <v>212</v>
      </c>
      <c r="I116" s="8" t="s">
        <v>150</v>
      </c>
      <c r="J116" s="8"/>
      <c r="K116" s="18" t="s">
        <v>260</v>
      </c>
    </row>
    <row r="117" spans="1:11" x14ac:dyDescent="0.25">
      <c r="A117" t="s">
        <v>194</v>
      </c>
      <c r="B117" s="52">
        <v>3</v>
      </c>
      <c r="C117" t="s">
        <v>119</v>
      </c>
      <c r="D117" t="s">
        <v>133</v>
      </c>
      <c r="E117" s="12"/>
      <c r="F117" s="12" t="s">
        <v>114</v>
      </c>
      <c r="G117" s="8">
        <v>0</v>
      </c>
      <c r="H117" s="8" t="s">
        <v>210</v>
      </c>
      <c r="I117" s="8" t="s">
        <v>147</v>
      </c>
      <c r="J117" s="8"/>
      <c r="K117" s="18" t="s">
        <v>189</v>
      </c>
    </row>
    <row r="118" spans="1:11" x14ac:dyDescent="0.25">
      <c r="A118" t="s">
        <v>195</v>
      </c>
      <c r="B118" s="52">
        <v>3</v>
      </c>
      <c r="C118" t="s">
        <v>128</v>
      </c>
      <c r="D118" t="s">
        <v>133</v>
      </c>
      <c r="E118" s="12">
        <v>5</v>
      </c>
      <c r="F118" s="12" t="s">
        <v>114</v>
      </c>
      <c r="G118" s="8">
        <v>0</v>
      </c>
      <c r="H118" s="8" t="s">
        <v>213</v>
      </c>
      <c r="I118" s="8" t="s">
        <v>153</v>
      </c>
      <c r="J118" s="8"/>
      <c r="K118" s="18" t="s">
        <v>231</v>
      </c>
    </row>
    <row r="119" spans="1:11" x14ac:dyDescent="0.25">
      <c r="B119" s="52">
        <v>3</v>
      </c>
      <c r="C119" t="s">
        <v>119</v>
      </c>
      <c r="D119" t="s">
        <v>134</v>
      </c>
      <c r="E119" s="12">
        <v>5</v>
      </c>
      <c r="F119" s="12" t="s">
        <v>114</v>
      </c>
      <c r="G119" s="8">
        <v>1</v>
      </c>
      <c r="H119" s="8" t="s">
        <v>215</v>
      </c>
      <c r="I119" s="8" t="s">
        <v>152</v>
      </c>
      <c r="K119" s="18" t="s">
        <v>299</v>
      </c>
    </row>
    <row r="120" spans="1:11" x14ac:dyDescent="0.25">
      <c r="A120" t="s">
        <v>293</v>
      </c>
      <c r="B120" s="52">
        <v>3</v>
      </c>
      <c r="C120" t="s">
        <v>128</v>
      </c>
      <c r="D120" t="s">
        <v>134</v>
      </c>
      <c r="E120" s="12">
        <v>3</v>
      </c>
      <c r="F120" s="12" t="s">
        <v>129</v>
      </c>
      <c r="G120" s="8">
        <v>0</v>
      </c>
      <c r="H120" s="8" t="s">
        <v>210</v>
      </c>
      <c r="I120" s="8" t="s">
        <v>156</v>
      </c>
      <c r="K120" s="18" t="s">
        <v>245</v>
      </c>
    </row>
    <row r="121" spans="1:11" x14ac:dyDescent="0.25">
      <c r="B121" s="52">
        <v>3</v>
      </c>
      <c r="C121" t="s">
        <v>112</v>
      </c>
      <c r="D121" t="s">
        <v>134</v>
      </c>
      <c r="E121" s="12"/>
      <c r="F121" s="12"/>
      <c r="G121" s="8">
        <v>0</v>
      </c>
      <c r="H121" s="8"/>
      <c r="I121" s="8" t="s">
        <v>150</v>
      </c>
      <c r="J121" t="s">
        <v>127</v>
      </c>
      <c r="K121" s="18"/>
    </row>
    <row r="122" spans="1:11" x14ac:dyDescent="0.25">
      <c r="A122" t="s">
        <v>248</v>
      </c>
      <c r="B122" s="52">
        <v>3</v>
      </c>
      <c r="C122" t="s">
        <v>128</v>
      </c>
      <c r="D122" t="s">
        <v>136</v>
      </c>
      <c r="E122" s="12">
        <v>6</v>
      </c>
      <c r="F122" s="12" t="s">
        <v>114</v>
      </c>
      <c r="G122" s="8">
        <v>0</v>
      </c>
      <c r="H122" s="8" t="s">
        <v>213</v>
      </c>
      <c r="I122" s="8" t="s">
        <v>147</v>
      </c>
      <c r="K122" s="18" t="s">
        <v>249</v>
      </c>
    </row>
    <row r="123" spans="1:11" x14ac:dyDescent="0.25">
      <c r="B123" s="52">
        <v>3</v>
      </c>
      <c r="D123" t="s">
        <v>136</v>
      </c>
      <c r="E123" s="12"/>
      <c r="F123" s="12"/>
      <c r="G123" s="8">
        <v>0</v>
      </c>
      <c r="H123" s="8"/>
      <c r="I123" s="8" t="s">
        <v>156</v>
      </c>
      <c r="J123" t="s">
        <v>127</v>
      </c>
      <c r="K123" s="18"/>
    </row>
    <row r="124" spans="1:11" x14ac:dyDescent="0.25">
      <c r="B124" s="52">
        <v>3</v>
      </c>
      <c r="D124" t="s">
        <v>136</v>
      </c>
      <c r="E124" s="12"/>
      <c r="F124" s="12"/>
      <c r="G124" s="8">
        <v>0</v>
      </c>
      <c r="H124" s="8"/>
      <c r="I124" s="8" t="s">
        <v>153</v>
      </c>
      <c r="J124" t="s">
        <v>127</v>
      </c>
      <c r="K124" s="18"/>
    </row>
    <row r="125" spans="1:11" x14ac:dyDescent="0.25">
      <c r="B125" s="52">
        <v>3</v>
      </c>
      <c r="C125" t="s">
        <v>128</v>
      </c>
      <c r="D125" t="s">
        <v>135</v>
      </c>
      <c r="E125" s="12"/>
      <c r="F125" s="12"/>
      <c r="G125" s="8">
        <v>0</v>
      </c>
      <c r="H125" s="8"/>
      <c r="I125" s="8" t="s">
        <v>149</v>
      </c>
      <c r="J125" t="s">
        <v>239</v>
      </c>
      <c r="K125" s="18"/>
    </row>
    <row r="126" spans="1:11" x14ac:dyDescent="0.25">
      <c r="B126" s="52">
        <v>3</v>
      </c>
      <c r="D126" t="s">
        <v>135</v>
      </c>
      <c r="E126" s="12"/>
      <c r="F126" s="12"/>
      <c r="G126" s="8">
        <v>0</v>
      </c>
      <c r="H126" s="8"/>
      <c r="I126" s="8" t="s">
        <v>149</v>
      </c>
      <c r="J126" t="s">
        <v>127</v>
      </c>
      <c r="K126" s="18"/>
    </row>
    <row r="127" spans="1:11" x14ac:dyDescent="0.25">
      <c r="A127" t="s">
        <v>196</v>
      </c>
      <c r="B127" s="52">
        <v>3</v>
      </c>
      <c r="C127" t="s">
        <v>119</v>
      </c>
      <c r="D127" t="s">
        <v>135</v>
      </c>
      <c r="E127" s="12">
        <v>6</v>
      </c>
      <c r="F127" s="12" t="s">
        <v>114</v>
      </c>
      <c r="G127" s="8">
        <v>0</v>
      </c>
      <c r="H127" s="8" t="s">
        <v>210</v>
      </c>
      <c r="I127" s="8" t="s">
        <v>147</v>
      </c>
      <c r="J127" s="8"/>
      <c r="K127" s="18" t="s">
        <v>190</v>
      </c>
    </row>
    <row r="128" spans="1:11" x14ac:dyDescent="0.25">
      <c r="A128" t="s">
        <v>320</v>
      </c>
      <c r="B128" s="52">
        <v>3</v>
      </c>
      <c r="C128" t="s">
        <v>128</v>
      </c>
      <c r="D128" t="s">
        <v>137</v>
      </c>
      <c r="E128" s="12">
        <v>5</v>
      </c>
      <c r="F128" s="12" t="s">
        <v>114</v>
      </c>
      <c r="G128" s="8">
        <v>0</v>
      </c>
      <c r="H128" s="8" t="s">
        <v>210</v>
      </c>
      <c r="I128" s="8" t="s">
        <v>153</v>
      </c>
      <c r="K128" s="18" t="s">
        <v>310</v>
      </c>
    </row>
    <row r="129" spans="1:11" x14ac:dyDescent="0.25">
      <c r="B129" s="52">
        <v>3</v>
      </c>
      <c r="D129" t="s">
        <v>137</v>
      </c>
      <c r="E129" s="12"/>
      <c r="F129" s="12"/>
      <c r="G129" s="8">
        <v>0</v>
      </c>
      <c r="H129" s="8"/>
      <c r="I129" s="8" t="s">
        <v>147</v>
      </c>
      <c r="J129" t="s">
        <v>127</v>
      </c>
      <c r="K129" s="18"/>
    </row>
    <row r="130" spans="1:11" x14ac:dyDescent="0.25">
      <c r="B130" s="52">
        <v>3</v>
      </c>
      <c r="D130" t="s">
        <v>137</v>
      </c>
      <c r="E130" s="12"/>
      <c r="F130" s="12"/>
      <c r="G130" s="8">
        <v>0</v>
      </c>
      <c r="H130" s="8"/>
      <c r="I130" s="8" t="s">
        <v>156</v>
      </c>
      <c r="J130" t="s">
        <v>127</v>
      </c>
      <c r="K130" s="18"/>
    </row>
    <row r="131" spans="1:11" x14ac:dyDescent="0.25">
      <c r="B131" s="52">
        <v>1</v>
      </c>
      <c r="D131" t="s">
        <v>113</v>
      </c>
      <c r="E131" s="12"/>
      <c r="F131" s="12" t="s">
        <v>297</v>
      </c>
      <c r="G131" s="8">
        <v>0</v>
      </c>
      <c r="H131" s="8"/>
      <c r="I131" s="8"/>
      <c r="J131" t="s">
        <v>127</v>
      </c>
      <c r="K131" s="18"/>
    </row>
    <row r="132" spans="1:11" x14ac:dyDescent="0.25">
      <c r="B132" s="52">
        <v>1</v>
      </c>
      <c r="D132" t="s">
        <v>130</v>
      </c>
      <c r="E132" s="12"/>
      <c r="F132" s="12" t="s">
        <v>297</v>
      </c>
      <c r="G132" s="8">
        <v>0</v>
      </c>
      <c r="H132" s="8"/>
      <c r="I132" s="8"/>
      <c r="J132" t="s">
        <v>127</v>
      </c>
      <c r="K132" s="18"/>
    </row>
    <row r="133" spans="1:11" x14ac:dyDescent="0.25">
      <c r="A133" t="s">
        <v>312</v>
      </c>
      <c r="B133" s="52">
        <v>1</v>
      </c>
      <c r="C133" t="s">
        <v>119</v>
      </c>
      <c r="D133" t="s">
        <v>131</v>
      </c>
      <c r="E133" s="12">
        <v>4</v>
      </c>
      <c r="F133" s="12" t="s">
        <v>297</v>
      </c>
      <c r="G133" s="8">
        <v>1</v>
      </c>
      <c r="H133" s="8" t="s">
        <v>212</v>
      </c>
      <c r="I133" s="8" t="s">
        <v>150</v>
      </c>
      <c r="K133" s="18" t="s">
        <v>324</v>
      </c>
    </row>
    <row r="134" spans="1:11" x14ac:dyDescent="0.25">
      <c r="A134" t="s">
        <v>311</v>
      </c>
      <c r="B134" s="52">
        <v>1</v>
      </c>
      <c r="C134" t="s">
        <v>112</v>
      </c>
      <c r="D134" t="s">
        <v>132</v>
      </c>
      <c r="E134" s="12">
        <v>3</v>
      </c>
      <c r="F134" s="12" t="s">
        <v>297</v>
      </c>
      <c r="G134" s="8">
        <v>0</v>
      </c>
      <c r="H134" s="8" t="s">
        <v>212</v>
      </c>
      <c r="I134" s="8" t="s">
        <v>150</v>
      </c>
      <c r="K134" s="18" t="s">
        <v>298</v>
      </c>
    </row>
    <row r="135" spans="1:11" x14ac:dyDescent="0.25">
      <c r="A135" t="s">
        <v>302</v>
      </c>
      <c r="B135" s="52">
        <v>1</v>
      </c>
      <c r="C135" t="s">
        <v>128</v>
      </c>
      <c r="D135" t="s">
        <v>133</v>
      </c>
      <c r="E135" s="12">
        <v>4</v>
      </c>
      <c r="F135" s="12" t="s">
        <v>297</v>
      </c>
      <c r="G135" s="8">
        <v>0</v>
      </c>
      <c r="H135" s="8" t="s">
        <v>213</v>
      </c>
      <c r="I135" s="8" t="s">
        <v>156</v>
      </c>
      <c r="K135" s="18" t="s">
        <v>303</v>
      </c>
    </row>
    <row r="136" spans="1:11" x14ac:dyDescent="0.25">
      <c r="B136" s="52">
        <v>1</v>
      </c>
      <c r="D136" t="s">
        <v>134</v>
      </c>
      <c r="E136" s="12"/>
      <c r="F136" s="12" t="s">
        <v>297</v>
      </c>
      <c r="G136" s="8">
        <v>0</v>
      </c>
      <c r="H136" s="8"/>
      <c r="I136" s="8"/>
      <c r="J136" t="s">
        <v>127</v>
      </c>
      <c r="K136" s="18"/>
    </row>
    <row r="137" spans="1:11" x14ac:dyDescent="0.25">
      <c r="B137" s="52">
        <v>1</v>
      </c>
      <c r="D137" t="s">
        <v>136</v>
      </c>
      <c r="E137" s="12"/>
      <c r="F137" s="12" t="s">
        <v>297</v>
      </c>
      <c r="G137" s="8">
        <v>0</v>
      </c>
      <c r="H137" s="8"/>
      <c r="I137" s="8"/>
      <c r="J137" t="s">
        <v>127</v>
      </c>
      <c r="K137" s="18"/>
    </row>
    <row r="138" spans="1:11" x14ac:dyDescent="0.25">
      <c r="B138" s="52">
        <v>1</v>
      </c>
      <c r="D138" t="s">
        <v>135</v>
      </c>
      <c r="E138" s="12"/>
      <c r="F138" s="12" t="s">
        <v>297</v>
      </c>
      <c r="G138" s="8">
        <v>0</v>
      </c>
      <c r="H138" s="8"/>
      <c r="I138" s="8"/>
      <c r="J138" t="s">
        <v>127</v>
      </c>
      <c r="K138" s="18"/>
    </row>
    <row r="139" spans="1:11" x14ac:dyDescent="0.25">
      <c r="B139" s="52">
        <v>1</v>
      </c>
      <c r="D139" t="s">
        <v>137</v>
      </c>
      <c r="E139" s="12"/>
      <c r="F139" s="12" t="s">
        <v>297</v>
      </c>
      <c r="G139" s="8">
        <v>0</v>
      </c>
      <c r="H139" s="8"/>
      <c r="I139" s="8"/>
      <c r="J139" t="s">
        <v>127</v>
      </c>
      <c r="K139" s="18"/>
    </row>
    <row r="140" spans="1:11" x14ac:dyDescent="0.25">
      <c r="A140" t="s">
        <v>304</v>
      </c>
      <c r="B140" s="52">
        <v>2</v>
      </c>
      <c r="C140" t="s">
        <v>112</v>
      </c>
      <c r="D140" t="s">
        <v>113</v>
      </c>
      <c r="E140" s="12">
        <v>7</v>
      </c>
      <c r="F140" s="12" t="s">
        <v>297</v>
      </c>
      <c r="G140" s="8">
        <v>0</v>
      </c>
      <c r="H140" s="8" t="s">
        <v>212</v>
      </c>
      <c r="I140" s="8" t="s">
        <v>147</v>
      </c>
      <c r="K140" s="18" t="s">
        <v>305</v>
      </c>
    </row>
    <row r="141" spans="1:11" x14ac:dyDescent="0.25">
      <c r="B141" s="52">
        <v>2</v>
      </c>
      <c r="C141" t="s">
        <v>112</v>
      </c>
      <c r="D141" t="s">
        <v>130</v>
      </c>
      <c r="E141" s="12">
        <v>5</v>
      </c>
      <c r="F141" s="12" t="s">
        <v>297</v>
      </c>
      <c r="G141" s="8">
        <v>0</v>
      </c>
      <c r="H141" s="8" t="s">
        <v>211</v>
      </c>
      <c r="I141" s="8" t="s">
        <v>151</v>
      </c>
      <c r="K141" s="18" t="s">
        <v>322</v>
      </c>
    </row>
    <row r="142" spans="1:11" x14ac:dyDescent="0.25">
      <c r="B142" s="52">
        <v>2</v>
      </c>
      <c r="C142" t="s">
        <v>128</v>
      </c>
      <c r="D142" t="s">
        <v>131</v>
      </c>
      <c r="E142" s="12">
        <v>4</v>
      </c>
      <c r="F142" s="12" t="s">
        <v>297</v>
      </c>
      <c r="G142" s="8">
        <v>0</v>
      </c>
      <c r="H142" s="8" t="s">
        <v>213</v>
      </c>
      <c r="I142" s="8" t="s">
        <v>150</v>
      </c>
      <c r="K142" s="18" t="s">
        <v>325</v>
      </c>
    </row>
    <row r="143" spans="1:11" x14ac:dyDescent="0.25">
      <c r="A143" t="s">
        <v>313</v>
      </c>
      <c r="B143" s="52">
        <v>2</v>
      </c>
      <c r="C143" t="s">
        <v>119</v>
      </c>
      <c r="D143" t="s">
        <v>132</v>
      </c>
      <c r="E143" s="12">
        <v>4</v>
      </c>
      <c r="F143" s="12" t="s">
        <v>297</v>
      </c>
      <c r="G143" s="8">
        <v>0</v>
      </c>
      <c r="H143" s="8" t="s">
        <v>212</v>
      </c>
      <c r="I143" s="8" t="s">
        <v>151</v>
      </c>
      <c r="K143" s="18" t="s">
        <v>314</v>
      </c>
    </row>
    <row r="144" spans="1:11" x14ac:dyDescent="0.25">
      <c r="A144" t="s">
        <v>316</v>
      </c>
      <c r="B144" s="52">
        <v>2</v>
      </c>
      <c r="C144" t="s">
        <v>119</v>
      </c>
      <c r="D144" t="s">
        <v>133</v>
      </c>
      <c r="E144" s="12">
        <v>6</v>
      </c>
      <c r="F144" s="12" t="s">
        <v>297</v>
      </c>
      <c r="G144" s="8">
        <v>0</v>
      </c>
      <c r="H144" s="8" t="s">
        <v>213</v>
      </c>
      <c r="I144" s="8" t="s">
        <v>156</v>
      </c>
      <c r="K144" s="18" t="s">
        <v>315</v>
      </c>
    </row>
    <row r="145" spans="1:11" x14ac:dyDescent="0.25">
      <c r="B145" s="52">
        <v>2</v>
      </c>
      <c r="D145" t="s">
        <v>134</v>
      </c>
      <c r="E145" s="12"/>
      <c r="F145" s="12" t="s">
        <v>297</v>
      </c>
      <c r="G145" s="8">
        <v>0</v>
      </c>
      <c r="H145" s="8"/>
      <c r="I145" s="8"/>
      <c r="J145" t="s">
        <v>127</v>
      </c>
      <c r="K145" s="18"/>
    </row>
    <row r="146" spans="1:11" x14ac:dyDescent="0.25">
      <c r="A146" t="s">
        <v>307</v>
      </c>
      <c r="B146" s="52">
        <v>2</v>
      </c>
      <c r="C146" t="s">
        <v>128</v>
      </c>
      <c r="D146" t="s">
        <v>136</v>
      </c>
      <c r="E146" s="12">
        <v>6</v>
      </c>
      <c r="F146" s="12" t="s">
        <v>297</v>
      </c>
      <c r="G146" s="8">
        <v>0</v>
      </c>
      <c r="H146" s="8" t="s">
        <v>210</v>
      </c>
      <c r="I146" s="8" t="s">
        <v>153</v>
      </c>
      <c r="K146" s="18" t="s">
        <v>306</v>
      </c>
    </row>
    <row r="147" spans="1:11" x14ac:dyDescent="0.25">
      <c r="A147" t="s">
        <v>318</v>
      </c>
      <c r="B147" s="52">
        <v>2</v>
      </c>
      <c r="C147" t="s">
        <v>128</v>
      </c>
      <c r="D147" t="s">
        <v>135</v>
      </c>
      <c r="E147" s="12">
        <v>7</v>
      </c>
      <c r="F147" s="12" t="s">
        <v>297</v>
      </c>
      <c r="G147" s="8">
        <v>0</v>
      </c>
      <c r="H147" s="8" t="s">
        <v>213</v>
      </c>
      <c r="I147" s="8" t="s">
        <v>156</v>
      </c>
      <c r="K147" s="18" t="s">
        <v>317</v>
      </c>
    </row>
    <row r="148" spans="1:11" x14ac:dyDescent="0.25">
      <c r="B148" s="52">
        <v>2</v>
      </c>
      <c r="D148" t="s">
        <v>137</v>
      </c>
      <c r="E148" s="12"/>
      <c r="F148" s="12" t="s">
        <v>297</v>
      </c>
      <c r="G148" s="8">
        <v>0</v>
      </c>
      <c r="H148" s="8"/>
      <c r="I148" s="8"/>
      <c r="J148" t="s">
        <v>127</v>
      </c>
      <c r="K148" s="18"/>
    </row>
    <row r="149" spans="1:11" x14ac:dyDescent="0.25">
      <c r="B149" s="52">
        <v>3</v>
      </c>
      <c r="D149" t="s">
        <v>113</v>
      </c>
      <c r="E149" s="12"/>
      <c r="F149" s="12" t="s">
        <v>297</v>
      </c>
      <c r="G149" s="8">
        <v>0</v>
      </c>
      <c r="H149" s="8"/>
      <c r="I149" s="8"/>
      <c r="J149" t="s">
        <v>127</v>
      </c>
      <c r="K149" s="18"/>
    </row>
    <row r="150" spans="1:11" x14ac:dyDescent="0.25">
      <c r="B150" s="52">
        <v>3</v>
      </c>
      <c r="D150" t="s">
        <v>130</v>
      </c>
      <c r="E150" s="12"/>
      <c r="F150" s="12" t="s">
        <v>297</v>
      </c>
      <c r="G150" s="8">
        <v>0</v>
      </c>
      <c r="H150" s="8"/>
      <c r="I150" s="8"/>
      <c r="J150" t="s">
        <v>127</v>
      </c>
      <c r="K150" s="18"/>
    </row>
    <row r="151" spans="1:11" x14ac:dyDescent="0.25">
      <c r="B151" s="52">
        <v>3</v>
      </c>
      <c r="D151" t="s">
        <v>131</v>
      </c>
      <c r="E151" s="12"/>
      <c r="F151" s="12" t="s">
        <v>297</v>
      </c>
      <c r="G151" s="8">
        <v>0</v>
      </c>
      <c r="H151" s="8"/>
      <c r="I151" s="8"/>
      <c r="J151" t="s">
        <v>127</v>
      </c>
      <c r="K151" s="18"/>
    </row>
    <row r="152" spans="1:11" x14ac:dyDescent="0.25">
      <c r="B152" s="52">
        <v>3</v>
      </c>
      <c r="D152" t="s">
        <v>132</v>
      </c>
      <c r="E152" s="12"/>
      <c r="F152" s="12" t="s">
        <v>297</v>
      </c>
      <c r="G152" s="8">
        <v>0</v>
      </c>
      <c r="H152" s="8"/>
      <c r="I152" s="8"/>
      <c r="J152" t="s">
        <v>127</v>
      </c>
      <c r="K152" s="18"/>
    </row>
    <row r="153" spans="1:11" x14ac:dyDescent="0.25">
      <c r="A153" t="s">
        <v>319</v>
      </c>
      <c r="B153" s="52">
        <v>3</v>
      </c>
      <c r="C153" t="s">
        <v>119</v>
      </c>
      <c r="D153" t="s">
        <v>133</v>
      </c>
      <c r="E153" s="12">
        <v>3</v>
      </c>
      <c r="F153" s="12" t="s">
        <v>297</v>
      </c>
      <c r="G153" s="8">
        <v>0</v>
      </c>
      <c r="H153" s="8" t="s">
        <v>212</v>
      </c>
      <c r="I153" s="8" t="s">
        <v>150</v>
      </c>
      <c r="K153" s="18" t="s">
        <v>308</v>
      </c>
    </row>
    <row r="154" spans="1:11" x14ac:dyDescent="0.25">
      <c r="A154" t="s">
        <v>326</v>
      </c>
      <c r="B154" s="52">
        <v>3</v>
      </c>
      <c r="C154" t="s">
        <v>119</v>
      </c>
      <c r="D154" t="s">
        <v>134</v>
      </c>
      <c r="E154" s="12">
        <v>5</v>
      </c>
      <c r="F154" s="12" t="s">
        <v>297</v>
      </c>
      <c r="G154" s="8">
        <v>1</v>
      </c>
      <c r="H154" s="8" t="s">
        <v>213</v>
      </c>
      <c r="I154" s="8" t="s">
        <v>156</v>
      </c>
      <c r="J154" t="s">
        <v>127</v>
      </c>
      <c r="K154" s="18" t="s">
        <v>327</v>
      </c>
    </row>
    <row r="155" spans="1:11" x14ac:dyDescent="0.25">
      <c r="B155" s="52">
        <v>3</v>
      </c>
      <c r="C155" t="s">
        <v>128</v>
      </c>
      <c r="D155" t="s">
        <v>136</v>
      </c>
      <c r="E155" s="12">
        <v>8</v>
      </c>
      <c r="F155" s="12" t="s">
        <v>297</v>
      </c>
      <c r="G155" s="8">
        <v>0</v>
      </c>
      <c r="H155" s="8" t="s">
        <v>215</v>
      </c>
      <c r="I155" s="8" t="s">
        <v>156</v>
      </c>
      <c r="K155" s="18" t="s">
        <v>328</v>
      </c>
    </row>
    <row r="156" spans="1:11" x14ac:dyDescent="0.25">
      <c r="A156" t="s">
        <v>300</v>
      </c>
      <c r="B156" s="52">
        <v>3</v>
      </c>
      <c r="C156" t="s">
        <v>112</v>
      </c>
      <c r="D156" t="s">
        <v>135</v>
      </c>
      <c r="E156" s="12">
        <v>8</v>
      </c>
      <c r="F156" s="12" t="s">
        <v>297</v>
      </c>
      <c r="G156" s="8">
        <v>0</v>
      </c>
      <c r="H156" s="8" t="s">
        <v>212</v>
      </c>
      <c r="I156" s="8" t="s">
        <v>147</v>
      </c>
      <c r="K156" s="18" t="s">
        <v>301</v>
      </c>
    </row>
    <row r="157" spans="1:11" x14ac:dyDescent="0.25">
      <c r="A157" t="s">
        <v>323</v>
      </c>
      <c r="B157" s="52">
        <v>3</v>
      </c>
      <c r="C157" t="s">
        <v>128</v>
      </c>
      <c r="D157" t="s">
        <v>137</v>
      </c>
      <c r="E157" s="12">
        <v>9</v>
      </c>
      <c r="F157" s="12" t="s">
        <v>297</v>
      </c>
      <c r="G157" s="8">
        <v>0</v>
      </c>
      <c r="H157" s="8" t="s">
        <v>212</v>
      </c>
      <c r="I157" s="8" t="s">
        <v>150</v>
      </c>
      <c r="K157" s="18" t="s">
        <v>329</v>
      </c>
    </row>
  </sheetData>
  <phoneticPr fontId="2" type="noConversion"/>
  <conditionalFormatting sqref="D2:D157">
    <cfRule type="cellIs" dxfId="9" priority="1" operator="equal">
      <formula>"Psy"</formula>
    </cfRule>
    <cfRule type="cellIs" dxfId="8" priority="2" operator="equal">
      <formula>"Nature"</formula>
    </cfRule>
    <cfRule type="cellIs" dxfId="7" priority="3" operator="equal">
      <formula>"Lumière"</formula>
    </cfRule>
    <cfRule type="cellIs" dxfId="6" priority="4" operator="equal">
      <formula>"Air"</formula>
    </cfRule>
    <cfRule type="cellIs" dxfId="5" priority="5" operator="equal">
      <formula>"Arcane"</formula>
    </cfRule>
    <cfRule type="cellIs" dxfId="4" priority="6" operator="equal">
      <formula>"Terre"</formula>
    </cfRule>
    <cfRule type="cellIs" dxfId="3" priority="7" operator="equal">
      <formula>"Foudre"</formula>
    </cfRule>
    <cfRule type="cellIs" dxfId="2" priority="8" operator="equal">
      <formula>"Glace"</formula>
    </cfRule>
    <cfRule type="cellIs" dxfId="1" priority="9" operator="equal">
      <formula>"Feu"</formula>
    </cfRule>
  </conditionalFormatting>
  <conditionalFormatting sqref="G2:G157">
    <cfRule type="iconSet" priority="29">
      <iconSet showValue="0">
        <cfvo type="percent" val="0"/>
        <cfvo type="num" val="1"/>
        <cfvo type="num" val="1"/>
      </iconSet>
    </cfRule>
  </conditionalFormatting>
  <dataValidations count="8">
    <dataValidation type="whole" allowBlank="1" showInputMessage="1" showErrorMessage="1" sqref="E128:E130 E2:E126" xr:uid="{926ABB28-7C95-4895-BA26-3FC2B1B6F99C}">
      <formula1>1</formula1>
      <formula2>12</formula2>
    </dataValidation>
    <dataValidation type="list" allowBlank="1" showInputMessage="1" showErrorMessage="1" sqref="G128:G132 G134:G157 G2:G126" xr:uid="{0105F68B-5297-4F59-AACA-7D9E1ADCC186}">
      <formula1>"0,1"</formula1>
    </dataValidation>
    <dataValidation type="list" allowBlank="1" showInputMessage="1" showErrorMessage="1" sqref="I2:I157" xr:uid="{54A592DA-6FD3-414F-B73B-222E181B653E}">
      <formula1>"Dégats,Buff,Debuff,Support,Tank,Mouvement,Utilitaire"</formula1>
    </dataValidation>
    <dataValidation type="list" allowBlank="1" showInputMessage="1" showErrorMessage="1" sqref="F2:F157" xr:uid="{BCC42DCF-378F-46EF-B0C7-D80C9353D24D}">
      <formula1>"action,canalisation,reaction,1 minute,10 minutes,1 heure"</formula1>
    </dataValidation>
    <dataValidation type="list" allowBlank="1" showInputMessage="1" showErrorMessage="1" sqref="B2:B157" xr:uid="{55BE0BBD-2D65-4A63-BA60-CD4CB1D0D558}">
      <formula1>"1,2,3"</formula1>
    </dataValidation>
    <dataValidation type="list" allowBlank="1" showInputMessage="1" showErrorMessage="1" sqref="D2:D157" xr:uid="{BBF80C9C-ADB1-4A2A-93E8-4B1D1A4D1406}">
      <formula1>"Feu,Glace,Foudre,Terre,Arcane,Air,Lumière,Nature,Psy"</formula1>
    </dataValidation>
    <dataValidation type="list" allowBlank="1" showInputMessage="1" showErrorMessage="1" sqref="H2:H157" xr:uid="{C2790D56-B540-4EB5-88F3-A9AF5DD41752}">
      <formula1>"Toucher,Personnel,3 cases,6 cases,9 cases,12 cases,18 cases,Spécial"</formula1>
    </dataValidation>
    <dataValidation type="list" allowBlank="1" showInputMessage="1" showErrorMessage="1" sqref="C2:C157" xr:uid="{5550D146-DEBC-4E75-B1B8-D4ECC81EAEEE}">
      <formula1>"Savoir,Precision,Instinct"</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2026-02-15T12:32:41Z</dcterms:modified>
</cp:coreProperties>
</file>