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hidePivotFieldList="1" defaultThemeVersion="166925"/>
  <mc:AlternateContent xmlns:mc="http://schemas.openxmlformats.org/markup-compatibility/2006">
    <mc:Choice Requires="x15">
      <x15ac:absPath xmlns:x15ac="http://schemas.microsoft.com/office/spreadsheetml/2010/11/ac" url="G:\Defaults\Documents\Aspect\JDR\Système Aspect\"/>
    </mc:Choice>
  </mc:AlternateContent>
  <xr:revisionPtr revIDLastSave="0" documentId="13_ncr:1_{A1E1AD3A-E21C-4638-AB78-D84BFF9433D2}" xr6:coauthVersionLast="47" xr6:coauthVersionMax="47" xr10:uidLastSave="{00000000-0000-0000-0000-000000000000}"/>
  <bookViews>
    <workbookView xWindow="-120" yWindow="-120" windowWidth="38640" windowHeight="21120" activeTab="2"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1"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3" l="1"/>
  <c r="R4" i="3"/>
  <c r="R5" i="3"/>
  <c r="R7" i="3"/>
  <c r="R8" i="3"/>
  <c r="R9" i="3"/>
  <c r="R11" i="3"/>
  <c r="R12" i="3"/>
  <c r="R13" i="3"/>
  <c r="R14" i="3"/>
  <c r="R15" i="3"/>
  <c r="R16" i="3"/>
  <c r="R17" i="3"/>
  <c r="R18" i="3"/>
  <c r="R1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9" i="3" l="1"/>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<sst xmlns="http://schemas.openxmlformats.org/spreadsheetml/2006/main" count="1135" uniqueCount="323">
  <si>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</si>
  <si>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</si>
  <si>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</si>
  <si>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</si>
  <si>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</si>
  <si>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</si>
  <si>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</si>
  <si>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</si>
  <si>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</si>
  <si>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</si>
  <si>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</si>
  <si>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</si>
  <si>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</si>
  <si>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</si>
  <si>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</si>
  <si>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</si>
  <si>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</si>
  <si>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</si>
  <si>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</si>
  <si>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</si>
  <si>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</si>
  <si>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</si>
  <si>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</si>
  <si>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</si>
  <si>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</si>
  <si>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</si>
  <si>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</si>
  <si>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</si>
  <si>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</si>
  <si>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</si>
  <si>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</si>
  <si>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</si>
  <si>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</si>
  <si>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</si>
  <si>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</si>
  <si>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</si>
  <si>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</si>
  <si>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</si>
  <si>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</si>
  <si>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</si>
  <si>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</si>
  <si>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</si>
  <si>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</si>
  <si>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</si>
  <si>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</si>
  <si>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</si>
  <si>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</si>
  <si>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</si>
  <si>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</si>
  <si>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</si>
  <si>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</si>
  <si>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</si>
  <si>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</si>
  <si>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</si>
  <si>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</si>
  <si>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</si>
  <si>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</si>
  <si>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</si>
  <si>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</si>
  <si>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</si>
  <si>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</si>
  <si>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</si>
  <si>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</si>
  <si>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</si>
  <si>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</si>
  <si>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</si>
  <si>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</si>
  <si>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</si>
  <si>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</si>
  <si>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</si>
  <si>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</si>
  <si>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</si>
  <si>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</si>
  <si>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</si>
  <si>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</si>
  <si>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</si>
  <si>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</si>
  <si>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</si>
  <si>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</si>
  <si>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</si>
  <si>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</si>
  <si>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</si>
  <si>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</si>
  <si>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</si>
  <si>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</si>
  <si>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</si>
  <si>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</si>
  <si>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</si>
  <si>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</si>
  <si>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</si>
  <si>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</si>
  <si>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</si>
  <si>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</si>
  <si>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</si>
  <si>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</si>
  <si>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</si>
  <si>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</si>
  <si>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</si>
  <si>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</si>
  <si>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</si>
  <si>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</si>
  <si>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</si>
  <si>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</si>
  <si>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</si>
  <si>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</si>
  <si>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</si>
  <si>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</si>
  <si>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</si>
  <si>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</si>
  <si>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</si>
  <si>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</si>
  <si>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</si>
  <si>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</si>
  <si>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</si>
  <si>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</si>
  <si>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</si>
  <si>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</si>
  <si>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</si>
  <si>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</si>
  <si>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</si>
  <si>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</si>
  <si>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</si>
  <si>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</si>
  <si>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</si>
  <si>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</si>
  <si>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</si>
  <si>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</si>
  <si>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</si>
  <si>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</si>
  <si>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</si>
  <si>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</si>
  <si>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</si>
  <si>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</si>
  <si>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</si>
  <si>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</si>
  <si>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</si>
  <si>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</si>
  <si>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</si>
  <si>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</si>
  <si>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</si>
  <si>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</si>
  <si>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</si>
  <si>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</si>
  <si>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</si>
  <si>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</si>
  <si>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</si>
  <si>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</si>
  <si>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</si>
  <si>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</si>
  <si>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</si>
  <si>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</si>
  <si>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</si>
  <si>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</si>
  <si>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</si>
  <si>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</si>
  <si>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</si>
  <si>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</si>
  <si>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</si>
  <si>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</si>
  <si>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</si>
  <si>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</si>
  <si>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</si>
  <si>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</si>
  <si>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Boule de feu</t>
  </si>
  <si>
    <t>&gt;Une lame de glace vient grandir le long d'une arme que vous touchez. Augmente la portée de l'arme d'une case. L'extension inflige des dégâts tranchants. Dure 1 min, casse après 8 coups **réussis**.</t>
  </si>
  <si>
    <t>Lance de givre</t>
  </si>
  <si>
    <t>Cône de givre</t>
  </si>
  <si>
    <t>&gt;Se téléporte à un point visible à 9 cases max.</t>
  </si>
  <si>
    <t>Téléportation</t>
  </si>
  <si>
    <t>Foudroiement</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</si>
  <si>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</si>
  <si>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</si>
  <si>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</si>
  <si>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</si>
  <si>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</si>
  <si>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</si>
  <si>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</si>
  <si>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</si>
  <si>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</si>
  <si>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</si>
  <si>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</si>
  <si>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</si>
  <si>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</si>
  <si>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</si>
  <si>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</si>
  <si>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</si>
  <si>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</si>
  <si>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</si>
  <si>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</si>
  <si>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</si>
  <si>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</si>
  <si>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</si>
  <si>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</si>
  <si>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</si>
  <si>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</si>
  <si>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</si>
  <si>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</si>
  <si>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</si>
  <si>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</si>
  <si>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</si>
  <si>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</si>
  <si>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</si>
  <si>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</si>
  <si>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</si>
  <si>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</si>
  <si>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</si>
  <si>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</si>
  <si>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t>
  </si>
  <si>
    <t>Distance</t>
  </si>
  <si>
    <t>12 cases</t>
  </si>
  <si>
    <t>3 cases</t>
  </si>
  <si>
    <t>9 cases</t>
  </si>
  <si>
    <t>Personnel</t>
  </si>
  <si>
    <t>6 cases</t>
  </si>
  <si>
    <t>18 cases</t>
  </si>
  <si>
    <t>Toucher</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</si>
  <si>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t>
  </si>
  <si>
    <t>&gt;Lance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</si>
  <si>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t>
  </si>
  <si>
    <t>&gt;Votre cible doit faire un [[3. Résistance aux chocs#Le jet de résistance|jet de résistance]] (d8/5 + mod. d'[[1. Entrainement#L'intelligence|intelligence]]) aux [[1. Magie#Les sorts de savoir|sorts de savoir]]. En cas d'échec, elle subit un point de [[3. Fatigue et repos#Fatigue temporaire|fatigue temporaire]].</t>
  </si>
  <si>
    <t>&gt; Vous récupérez un point de [[3. Fatigue et repos#Fatigue persistante|fatigue persistante]] de votre cible.</t>
  </si>
  <si>
    <t>Piège de cristal</t>
  </si>
  <si>
    <t>&gt;Vous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t>
  </si>
  <si>
    <t>&gt;Vous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t>
  </si>
  <si>
    <t>Essence magique</t>
  </si>
  <si>
    <t>Vision arcanique</t>
  </si>
  <si>
    <t xml:space="preserve">&gt;Vous êtes capable d'identifier toutes les composantes d'un sort, d'un enchantement ou d'un objet magique. </t>
  </si>
  <si>
    <t xml:space="preserve">&gt;Pendant 10 minutes, vous pouvez percevoir toute trace de magie sous forme de tache bleutée laissant une faible persistance sur votre rétine. </t>
  </si>
  <si>
    <t>&gt;Vous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t>
  </si>
  <si>
    <t>Rafistolage</t>
  </si>
  <si>
    <t>&gt;Lorsque vous êtes visé par une attaque, vous créez une couche de glace autour de votre armure, lui permettant de subir l'intégralité des dégâts sur le coup.</t>
  </si>
  <si>
    <t>&gt;Faites un jet d'attaque avec la [[1. Entrainement#La psyché|psyché]]. Vous imposez un jet de concentration à une cible que vous voyez. La difficulté est de 4d6+4.</t>
  </si>
  <si>
    <t>&gt;Fait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t>
  </si>
  <si>
    <t>Tempête de givre</t>
  </si>
  <si>
    <t>Armure frigorifique</t>
  </si>
  <si>
    <t>&gt;Crée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t>
  </si>
  <si>
    <t>&gt;Génère un champ de foudre statique autour de vous pendant 1 minute. Toute personne qui cours à 2 cases de vous reçoit un choc électrique de 1d6[[2. Glossaire#Jet explosif|!]] dégâts de [[4. Les types de dégâts#Foudre|foudre]].</t>
  </si>
  <si>
    <t>&gt;Vous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t>
  </si>
  <si>
    <t>Télékinésie</t>
  </si>
  <si>
    <t>TODO: Illusion majeure #idee</t>
  </si>
  <si>
    <t>TODO: Illusion modérée #idee</t>
  </si>
  <si>
    <t>TODO: Illusion mineure #idee</t>
  </si>
  <si>
    <t>(vide)</t>
  </si>
  <si>
    <t>&gt;Lorsque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t>
  </si>
  <si>
    <t>Embrasement réflexe</t>
  </si>
  <si>
    <t>&gt;Vous repoussez un projectile physique ou magique de rang 1 qui passe à 3 cases de vous vers l'attaquant d'origine.</t>
  </si>
  <si>
    <t>Mutisme</t>
  </si>
  <si>
    <t>&gt;Place une zone de puissance electrisante de 2 cases de rayon pendant un tour. Toute personne qui se déplace dans cette zone prends 1d4! dégâts de foudre par case parcouru.</t>
  </si>
  <si>
    <t>Epuisement répété</t>
  </si>
  <si>
    <t>&gt;Faites un jet d'attaque avec la [[1. Entrainement#La psyché|psyché]]. Vous infligez 1d6 point de dégâts [[4. Les types de dégâts#Neutre|magique]] par [[3. Fatigue et repos#La fatigue|point de fatigue]] de la cible.</t>
  </si>
  <si>
    <t>&gt;Crée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t>
  </si>
  <si>
    <t>Foudroiement energetique</t>
  </si>
  <si>
    <t>&gt;Vous et votre cible permutez de place. Si votre cible n'est pas consentante, elle peut réussir un [[3. Résistance aux chocs#Le jet de résistance|jet de résistance]] (d10/6 + mod. de [[1. Entrainement#La psyché|psyché]]) de [[1. Entrainement#La psyché|psyché]] pour ne pas être permuter.</t>
  </si>
  <si>
    <t>&gt;Durant 1 minute, la cible touchée gagne un point d'action. Cependant, elle subit 2d4[[2. Glossaire#Jet explosif|!]] dégâts de [[4. Les types de dégâts#Foudre|foudre]] en le dépensant.</t>
  </si>
  <si>
    <t>&gt;Vous désignez une zone de 3 cases de rayon. Tout les tours, vous pouvez utiliser un point d'action pour faire sortir un pilier de terre dans une case libre de la zone désignée. Faites un jet de [[1. Entrainement#La dextérité|dextérité]]. Le pilier inflige 1d12 dégâts [[4. Les types de dégâts#Contondant|contondant]] et déplace la cible d'une case s'il touche. Il occupe cette case durant 3 tours avant de se désintégrer.</t>
  </si>
  <si>
    <t>&gt;Vous érigez 6 piliers de roche tranchante dans une zone de 2 cases de rayon. Jusqu'à 4 peuvent être placé sur la même case. Vous faites un jet d'attaque de [[1. Entrainement#La dextérité|dextérité]] par **case**. Un pilier inflige 1d12 dégâts [[4. Les types de dégâts#Tranchant|tranchant]].</t>
  </si>
  <si>
    <t>&gt;Vous vous liez à un allié visible à 3 cases pendant 1 minute. Tant que vous vous concentrez sur le sort, vous et votre allié gagnez un bonus de +2 à la concentration et aux [[3. Résistance aux chocs#Le jet de résistance|jets de résistance]] d'[[1. Entrainement#L'intelligence|intelligence]] et de [[1. Entrainement#La psyché|psyché]], qu'importe la distance. Cependant, dès que l'un des deux subit des dégâts, les deux doivent **réussir** un [[1. Magie#La concentration|jet de concentration]] pour maintenir ce sort.</t>
  </si>
  <si>
    <t>&gt;Jusqu'à la fin de votre prochain tour, vous imposez un [[2. Glossaire#Avantage et désavantage|désavantage]] à toute personne qui essaye de vous [[2. Actions en combat#Contraindre|contraindre]].</t>
  </si>
  <si>
    <t>&gt;Vous offrez une [[4. Les types de dégâts#Résistances et vulnérabilités|résistance]] au [[4. Les types de dégâts#Feu|feu]] ainsi qu'une armure de 20 PV (-5 PV) à votre cible. Votre cible voit sa vitesse de course réduite de 2 cases.</t>
  </si>
  <si>
    <t>Magie volée</t>
  </si>
  <si>
    <t>&gt;Durant 3 tours, chaque fois que vous êtes explicitement cibler par un sort (hors effet de zone), vous gagnez un nombre de mana égal à la moitié du mana dépensé.</t>
  </si>
  <si>
    <t>&gt; Vous vous [[1. Aspect#Transformations|transformez]] immédiatement sans avoir à faire de jet. Après 5 tours, vous reprenez forme humaine et ne pouvez plus vous transformez pendant 5 tours.</t>
  </si>
  <si>
    <t>&gt;Désignez une zone de 2 cases de rayon. Toutes personne dans la zone doit réussir un jet de résistance (d10/6 + mod. de psyché) de constitution ou devient sourd pendant 2 tours.</t>
  </si>
  <si>
    <t>&gt;Désignez une zone de 2 cases de rayon. Toutes personne dans la zone doit réussir un jet de résistance (d6/4 + mod. de psyché) de constitution ou subit un malus de -3 en compréhension et en représentation.</t>
  </si>
  <si>
    <t>Glisse gracieuse</t>
  </si>
  <si>
    <t>Menace statique</t>
  </si>
  <si>
    <t>Vrombissement assourdissant</t>
  </si>
  <si>
    <t>Pilier de force</t>
  </si>
  <si>
    <t>Choc de roche</t>
  </si>
  <si>
    <t>Peau de pierre</t>
  </si>
  <si>
    <t>Insaisissable</t>
  </si>
  <si>
    <t>Echange d'énergie</t>
  </si>
  <si>
    <t>Corrosion</t>
  </si>
  <si>
    <t>Appel de la nature</t>
  </si>
  <si>
    <t>Visions de terreur</t>
  </si>
  <si>
    <t>Manteau de flamme</t>
  </si>
  <si>
    <t>Gel encombrant</t>
  </si>
  <si>
    <t>Choc auditif</t>
  </si>
  <si>
    <t>Aura statique</t>
  </si>
  <si>
    <t>Lame de roc</t>
  </si>
  <si>
    <t>Torgnole rocailleuse</t>
  </si>
  <si>
    <t>Faiblesse d'éther</t>
  </si>
  <si>
    <t>Partage d'esprit</t>
  </si>
  <si>
    <t>Air chaotique</t>
  </si>
  <si>
    <t>Bénédiction des vents</t>
  </si>
  <si>
    <t>Pression descendante</t>
  </si>
  <si>
    <t>Bourrasque opposante</t>
  </si>
  <si>
    <t>Epuisement spontané</t>
  </si>
  <si>
    <t>Echange d'énergie supérieur</t>
  </si>
  <si>
    <t>Vision dans le noir</t>
  </si>
  <si>
    <t>Permutation</t>
  </si>
  <si>
    <t>Erection de matière</t>
  </si>
  <si>
    <t>Densité tranchante</t>
  </si>
  <si>
    <t>Redirection</t>
  </si>
  <si>
    <t>&gt;Vous créez un lien éphémère avec une cible consentante. Jusqu'à la fin de votre prochain tour, si l'un de vous deux subit des dégâts, l'autre peut dépenser une réaction pour subir la moitié à sa place.</t>
  </si>
  <si>
    <t>&gt;Votre corps émet une lumière douce à 6 cases. Les alliés dans cette lumière ont un bonus de +1 aux jets de résistance de peur et de charme. Vous pouvez éteindre ou rallumer cette lumière avec une action libre.</t>
  </si>
  <si>
    <t>Lanterne de salvation</t>
  </si>
  <si>
    <t>canalisation</t>
  </si>
  <si>
    <t>&gt;A la fin de la canalisation, vous pouvez frapper avec une arme naturelle tout ennemi **au sol** à 6 cases de vous comme si vous êtiez au corps à corps, en faisant jaillir des piliers de roche.</t>
  </si>
  <si>
    <t>&gt;Vous octroyez une vitesse de vol de 6 cases.</t>
  </si>
  <si>
    <t>Lumière mortelle</t>
  </si>
  <si>
    <t>&gt;A la fin de la canalisation, vous relachez un rayon de lumière mortelle sur 12 cases en partant de votre position. Chaque personne sur la ligne doit faire un [[3. Résistance aux chocs#Le jet de résistance|jet de résistance]] (d6/4 + mod. d'[[1. Entrainement#L'intelligence|intelligence]]) aux [[1. Magie#Les sorts de précision|sorts de précision]] ou subit 10d8 dégâts magique.</t>
  </si>
  <si>
    <t>Lame etherée</t>
  </si>
  <si>
    <t>&gt;Vous invoquez une arme etherée reprenant la forme d'une arme non magique que vous voulez durant 5 tours. Cette dernière inflige les dégâts de l'arme choisie plus un dé de dégâts supplémentaire. Vous pouvez changer la forme de l'arme avec une action libre.</t>
  </si>
  <si>
    <t>Cataclysme solaire</t>
  </si>
  <si>
    <t>&gt;Chaque tour passé à canaliser fait croitre la zone de 1 case (jusqu'à une limite de 6 cases). A la fin de la canalisation, vous générez une intense explosion dans cette zone (hormis sur votre case), imposant un [[3. Résistance aux chocs#Le jet de résistance|jet de résistance]] (d8/5 + mod. d'[[1. Entrainement#L'intelligence|intelligence]]) aux [[1. Magie#Les sorts de précision|sorts de précision]], infligeant 8d8 dégâts de feu en cas d'echec et la moitié en cas de réussite.</t>
  </si>
  <si>
    <t>&gt;A la fin de la canalisation, votre cible doit faire un [[3. Résistance aux chocs#Le jet de résistance|jet de résistance]] (d10/6 + mod. d'[[1. Entrainement#La psychée|psychée]]) aux [[1. Magie#Les sorts instinctif|sorts d'instinct]]. En cas d'échec, elle subit un point de [[3. Fatigue et repos#Fatigue persistante|fatigue persistante]] et vous en perdez un.</t>
  </si>
  <si>
    <t>Permutation d'energie</t>
  </si>
  <si>
    <t>&gt;Vous accumulez une charge éléctrique croissante. A la fin de la canalisation, vous gagnez un point de réaction utilisable pour lancer des sorts, et vos attaques de foudre infligent 1d6! dégâts supplémentaire durant 1 minute.</t>
  </si>
  <si>
    <t>&gt;Tant que vous canalisez, chaque sort lancé à 12 cases voit son coût augmenté de 2 mana, que vous récupérez.</t>
  </si>
  <si>
    <t>&gt;Vous imposez un  [[3. Résistance aux chocs#Le jet de résistance|jet de résistance]] (d10/6 + mod. de [[1. Entrainement#La psyché|psyché]]) à l'[[2. Liste des effets#Influencé|influence]] à votre cible. Si elle rate, elle est sous [[2. Liste des effets#Contrôle mental|controle mental]], vous permettant de partiellement embrumer son esprit, rendant sa perception de vous floue. Tant qu'elle est sous controle mental, la cible ne peut alors plus réagir à vos actions, comme si elle ne réalisez pas votre présence. La cible peut relancer son jet de résistance à chaque fin de tour.</t>
  </si>
  <si>
    <t>&gt;Vous imposez un  [[3. Résistance aux chocs#Le jet de résistance|jet de résistance]] (d12/7 + mod. de [[1. Entrainement#La psyché|psyché]]) aux [[2. Liste des effets#Charmé|charme]] à votre cible. Si elle rate, elle est sous [[2. Liste des effets#Contrôle mental|controle mental]], vous permettant de manipuler son esprit et d'y effacer votre présence, vous rendez completement invisible à son esprit. La cible ne réalise alors plus votre présence, vous êtes ainsi caché à ses yeux et elle ne peut pas réagir à vos actions. *La cible peut cependant prendre des actions défensif si elle comprend que quelque chose l'attaque.* La cible peut relancer son jet de résistance à chaque fin de tour.</t>
  </si>
  <si>
    <t>Frappe sismique</t>
  </si>
  <si>
    <t>Surcharge statique</t>
  </si>
  <si>
    <t>Ancrage protecteur</t>
  </si>
  <si>
    <t>&gt;Vous vous ancrez progressivement dans le sol en absorbant une partie de son energie. A la fin de la canalisation, vous êtes agrippé par le sol mais gagnez une résistance aux dégâts physique, un bonus de +4 en parade active (sauf parade magique) et une immunité aux contraintes durant 1 minute.</t>
  </si>
  <si>
    <t>&gt;A la fin de la canalisation, vous choisissez un point et êtes capable d'influencer la magie à 6 cases autour de ce point durant 1 minute. Lorsqu'un sort est lancé dans cette zone, vous pouvez saisir l'opportunité pour alterer les propriétés du zone. Vous pouvez déplacer la zone d'un sort de 2 cases, imposez un malus de -1 à l'attaque ou réduire la difficulté de résistance de 1 point.</t>
  </si>
  <si>
    <t>Amalgame d'arcane</t>
  </si>
  <si>
    <t>&gt;Choisissez une case, une intensité lumineuse croissante y apparait alors. A la fin de la canalisation, vous faites rayonner une lumière intense à 6 cases sur ce point durant 1 minute. La lumière émise est si intense que toute personne à l'interieure de cette zone est considérée comme caché.</t>
  </si>
  <si>
    <t>Pureté aveuglante</t>
  </si>
  <si>
    <t>Sappage d'éther</t>
  </si>
  <si>
    <t>Inexistance</t>
  </si>
  <si>
    <t>Influence brumeuse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</si>
</sst>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4">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63">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0" borderId="0" xfId="0" applyAlignment="1">
      <alignment horizontal="left" vertical="center"/>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xf numFmtId="0" fontId="0" fillId="0" borderId="24" xfId="0" pivotButton="1" applyBorder="1"/>
    <xf numFmtId="0" fontId="0" fillId="0" borderId="7" xfId="0" applyBorder="1" applyAlignment="1">
      <alignment horizontal="left"/>
    </xf>
    <xf numFmtId="0" fontId="0" fillId="0" borderId="27" xfId="0" applyBorder="1" applyAlignment="1">
      <alignment horizontal="left" indent="1"/>
    </xf>
    <xf numFmtId="0" fontId="0" fillId="0" borderId="25" xfId="0" applyBorder="1" applyAlignment="1">
      <alignment horizontal="center"/>
    </xf>
    <xf numFmtId="0" fontId="0" fillId="0" borderId="7" xfId="0" applyBorder="1" applyAlignment="1">
      <alignment horizont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11" xfId="0" applyBorder="1" applyAlignment="1">
      <alignment horizontal="left" indent="1"/>
    </xf>
    <xf numFmtId="0" fontId="0" fillId="0" borderId="7" xfId="0" applyBorder="1" applyAlignment="1">
      <alignment horizontal="left" indent="1"/>
    </xf>
  </cellXfs>
  <cellStyles count="2">
    <cellStyle name="Normal" xfId="0" builtinId="0"/>
    <cellStyle name="Pourcentage" xfId="1" builtinId="5"/>
  </cellStyles>
  <dxfs count="83">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center"/>
    </dxf>
    <dxf>
      <alignment horizontal="cent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
      <alignment horizontal="center" vertical="center" textRotation="0" wrapText="0" indent="0" justifyLastLine="0" shrinkToFit="0" readingOrder="0"/>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ace" refreshedDate="45825.946750810188" createdVersion="8" refreshedVersion="8" minRefreshableVersion="3" recordCount="123" xr:uid="{805874E3-90C4-4A74-B6B7-26F78E8EC6CD}">
  <cacheSource type="worksheet">
    <worksheetSource name="Sorts"/>
  </cacheSource>
  <cacheFields count="11">
    <cacheField name="Sort" numFmtId="0">
      <sharedItems containsBlank="1"/>
    </cacheField>
    <cacheField name="Rang" numFmtId="0">
      <sharedItems containsSemiMixedTypes="0" containsString="0" containsNumber="1" containsInteger="1" minValue="1" maxValue="3" count="3">
        <n v="1"/>
        <n v="2"/>
        <n v="3"/>
      </sharedItems>
    </cacheField>
    <cacheField name="Type" numFmtId="0">
      <sharedItems containsBlank="1" count="4">
        <s v="Precision"/>
        <s v="Savoir"/>
        <s v="Instinct"/>
        <m/>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emiMixedTypes="0" containsString="0" containsNumber="1" containsInteger="1" minValue="0" maxValue="1"/>
    </cacheField>
    <cacheField name="Distance" numFmtId="0">
      <sharedItems containsBlank="1"/>
    </cacheField>
    <cacheField name="Categorie" numFmtId="0">
      <sharedItems/>
    </cacheField>
    <cacheField name="Commentaire" numFmtId="0">
      <sharedItems containsBlank="1" count="7">
        <m/>
        <s v="TODO"/>
        <s v="TODO: Illusion mineure #idee"/>
        <s v="TODO: Illusion modérée #idee"/>
        <s v="TODO: Illusion majeure #idee"/>
        <s v="TODO: Zone de silence #idee" u="1"/>
        <s v="IDEE: Télékinesie" u="1"/>
      </sharedItems>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3">
  <r>
    <s v="Trait de feu"/>
    <x v="0"/>
    <x v="0"/>
    <x v="0"/>
    <n v="3"/>
    <s v="action"/>
    <n v="0"/>
    <s v="12 cases"/>
    <s v="Dégats"/>
    <x v="0"/>
    <s v="&gt;Faites un jet d'attaque avec la [[1. Entrainement#La dextérité|dextérité]]. Tire un faisceau de flamme, infligeant 2d8 dégâts de feu en touchant."/>
  </r>
  <r>
    <s v="Echauffement"/>
    <x v="0"/>
    <x v="1"/>
    <x v="0"/>
    <n v="2"/>
    <s v="action"/>
    <n v="0"/>
    <s v="3 cases"/>
    <s v="Buff"/>
    <x v="0"/>
    <s v="&gt;Chauffe à blanc une arme ou un projectile. Jusqu'au début de votre prochain tour, les coups portés avec l'objet infligent 1d6 dégâts supplémentaire. Les dégâts de l'arme deviennent des dégâts de feu."/>
  </r>
  <r>
    <s v="Projection bouillonnante"/>
    <x v="0"/>
    <x v="0"/>
    <x v="0"/>
    <n v="6"/>
    <s v="action"/>
    <n v="0"/>
    <s v="6 cases"/>
    <s v="Dégats"/>
    <x v="0"/>
    <s v="&gt;Lance un projectile de feu éclatant sur 3 cases de rayon. Chaque personne dans le rayon doit réussir un [[3. Résistance aux chocs#Le jet de résistance|jet de résistance]](d10/6 + mod. d'[[1. Entrainement#L'intelligence|intelligence]]) ou subit 2d8 dégâts de feu."/>
  </r>
  <r>
    <s v="Corps ardent"/>
    <x v="0"/>
    <x v="1"/>
    <x v="0"/>
    <n v="6"/>
    <s v="action"/>
    <n v="1"/>
    <s v="Personnel"/>
    <s v="Dégats"/>
    <x v="0"/>
    <s v="&gt;Pendant 5 tours, toute personne terminant son tour à une case de vous subit 1d10 dégâts de feu."/>
  </r>
  <r>
    <s v="Gravure marquante"/>
    <x v="0"/>
    <x v="1"/>
    <x v="0"/>
    <n v="3"/>
    <s v="10 minutes"/>
    <n v="0"/>
    <s v="Toucher"/>
    <s v="Utilitaire"/>
    <x v="0"/>
    <s v="&gt; Grave une marque discrète sur un objet, restant durant 3 jours ou jusqu'à ce que quelqu'un rentre en contact avec la marque, auquel cas cette dernière lui sera gravée avec une désagréable sensation de brulure. La brulure disparait après 3 jours."/>
  </r>
  <r>
    <s v="Embrasement réflexe"/>
    <x v="0"/>
    <x v="2"/>
    <x v="0"/>
    <n v="3"/>
    <s v="reaction"/>
    <n v="0"/>
    <s v="Toucher"/>
    <s v="Tank"/>
    <x v="0"/>
    <s v="&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
  </r>
  <r>
    <s v="Protection supérieure"/>
    <x v="0"/>
    <x v="2"/>
    <x v="1"/>
    <n v="3"/>
    <s v="reaction"/>
    <n v="0"/>
    <s v="Personnel"/>
    <s v="Tank"/>
    <x v="0"/>
    <s v="&gt;Lorsque vous êtes visé par une attaque, vous créez une couche de glace autour de votre armure, lui permettant de subir l'intégralité des dégâts sur le coup."/>
  </r>
  <r>
    <s v="Lames de glace"/>
    <x v="0"/>
    <x v="0"/>
    <x v="1"/>
    <n v="3"/>
    <s v="action"/>
    <n v="0"/>
    <s v="12 cases"/>
    <s v="Dégats"/>
    <x v="0"/>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s v="No name"/>
    <x v="0"/>
    <x v="1"/>
    <x v="1"/>
    <n v="2"/>
    <s v="action"/>
    <n v="0"/>
    <s v="Personnel"/>
    <s v="Mouvement"/>
    <x v="0"/>
    <s v="&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
  </r>
  <r>
    <m/>
    <x v="0"/>
    <x v="1"/>
    <x v="1"/>
    <m/>
    <s v="action"/>
    <n v="1"/>
    <m/>
    <s v="Utilitaire"/>
    <x v="1"/>
    <m/>
  </r>
  <r>
    <m/>
    <x v="0"/>
    <x v="2"/>
    <x v="1"/>
    <m/>
    <s v="action"/>
    <n v="0"/>
    <m/>
    <s v="Buff"/>
    <x v="1"/>
    <m/>
  </r>
  <r>
    <m/>
    <x v="0"/>
    <x v="0"/>
    <x v="1"/>
    <m/>
    <s v="action"/>
    <n v="0"/>
    <m/>
    <s v="Dégats"/>
    <x v="1"/>
    <m/>
  </r>
  <r>
    <s v="Chaine de foudre"/>
    <x v="0"/>
    <x v="0"/>
    <x v="2"/>
    <n v="3"/>
    <s v="action"/>
    <n v="0"/>
    <s v="12 cases"/>
    <s v="Dégats"/>
    <x v="0"/>
    <s v="&gt;Faites un jet d'attaque avec la [[1. Entrainement#Dextérité|dextérité]]. Frappe une cible visible puis rebondit sur jusqu'à 2 autres cibles. Inflige 1d8[[2. Glossaire#Jet explosif|!]] dégâts de foudre."/>
  </r>
  <r>
    <s v="Vitesse lumière"/>
    <x v="0"/>
    <x v="1"/>
    <x v="2"/>
    <n v="2"/>
    <s v="action"/>
    <n v="0"/>
    <s v="Personnel"/>
    <s v="Mouvement"/>
    <x v="0"/>
    <s v="&gt;Se téléporte à 6 cases tant que vous pouvez voir et courir vers la destination."/>
  </r>
  <r>
    <s v="Décharge de foudre"/>
    <x v="0"/>
    <x v="0"/>
    <x v="2"/>
    <n v="3"/>
    <s v="action"/>
    <n v="0"/>
    <s v="12 cases"/>
    <s v="Dégats"/>
    <x v="0"/>
    <s v="&gt;Faites un jet d'attaque avec la [[1. Entrainement#La dextérité|dextérité]]. Tire une décharge foudroyante d'énergie, infligeant 4d4[[2. Glossaire#Jet explosif|!]] dégâts de foudre."/>
  </r>
  <r>
    <s v="No name"/>
    <x v="0"/>
    <x v="2"/>
    <x v="2"/>
    <n v="5"/>
    <s v="action"/>
    <n v="0"/>
    <s v="6 cases"/>
    <s v="Debuff"/>
    <x v="0"/>
    <s v="&gt;Place une zone de puissance electrisante de 2 cases de rayon pendant un tour. Toute personne qui se déplace dans cette zone prends 1d4! dégâts de foudre par case parcouru."/>
  </r>
  <r>
    <m/>
    <x v="0"/>
    <x v="2"/>
    <x v="2"/>
    <m/>
    <s v="reaction"/>
    <n v="0"/>
    <m/>
    <s v="Mouvement"/>
    <x v="1"/>
    <m/>
  </r>
  <r>
    <m/>
    <x v="0"/>
    <x v="2"/>
    <x v="2"/>
    <m/>
    <s v="action"/>
    <n v="0"/>
    <m/>
    <s v="Dégats"/>
    <x v="1"/>
    <m/>
  </r>
  <r>
    <s v="No name"/>
    <x v="0"/>
    <x v="0"/>
    <x v="3"/>
    <n v="2"/>
    <s v="action"/>
    <n v="0"/>
    <s v="6 cases"/>
    <s v="Dégats"/>
    <x v="0"/>
    <s v="&gt;Faites un jet d'attaque avec la [[1. Entrainement#La dextérité|dextérité]]. Un pilier de matière est extirpé du sol pour aller frapper la cible, qui est alors déplacée d'une case. Si la cible est propulsée contre un mur, elle subit alors 3d12 dégâts contondant."/>
  </r>
  <r>
    <s v="No name"/>
    <x v="0"/>
    <x v="0"/>
    <x v="3"/>
    <n v="3"/>
    <s v="action"/>
    <n v="0"/>
    <s v="6 cases"/>
    <s v="Debuff"/>
    <x v="0"/>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s v="Bouclier tortue"/>
    <x v="0"/>
    <x v="1"/>
    <x v="3"/>
    <n v="3"/>
    <s v="action"/>
    <n v="1"/>
    <s v="Personnel"/>
    <s v="Tank"/>
    <x v="0"/>
    <s v="&gt;Durant 1 minute, vous gagnez un bonus de 2 au blocage, mais subissez également un malus de 2 à l'esquive et perdez 2 cases de vitesse de course."/>
  </r>
  <r>
    <s v="No name"/>
    <x v="0"/>
    <x v="2"/>
    <x v="3"/>
    <n v="3"/>
    <s v="reaction"/>
    <n v="0"/>
    <s v="Personnel"/>
    <s v="Tank"/>
    <x v="0"/>
    <s v="&gt; Vous gagnez une résistance aux dégâts physiques jusqu'au début de votre prochain tour."/>
  </r>
  <r>
    <m/>
    <x v="0"/>
    <x v="1"/>
    <x v="3"/>
    <m/>
    <s v="action"/>
    <n v="0"/>
    <m/>
    <s v="Support"/>
    <x v="1"/>
    <m/>
  </r>
  <r>
    <s v="Rafistolage"/>
    <x v="0"/>
    <x v="1"/>
    <x v="3"/>
    <m/>
    <s v="10 minutes"/>
    <n v="0"/>
    <s v="Toucher"/>
    <s v="Utilitaire"/>
    <x v="0"/>
    <s v="&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
  </r>
  <r>
    <s v="Enchantement mineur"/>
    <x v="0"/>
    <x v="1"/>
    <x v="4"/>
    <n v="2"/>
    <s v="action"/>
    <n v="0"/>
    <s v="Personnel"/>
    <s v="Buff"/>
    <x v="0"/>
    <s v="&gt; Condense de l'énergie magique dans une arme ou un projectile sur vous. Vous faites une attaque immédiatement après avoir lancé ce sort sans dépenser d'action, infligeant 1d8 dégâts supplémentaire. Les dégâts de l'arme deviennent magique."/>
  </r>
  <r>
    <s v="Rupture de force"/>
    <x v="0"/>
    <x v="1"/>
    <x v="4"/>
    <n v="5"/>
    <s v="action"/>
    <n v="0"/>
    <s v="6 cases"/>
    <s v="Dégats"/>
    <x v="0"/>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s v="Essence magique"/>
    <x v="0"/>
    <x v="1"/>
    <x v="4"/>
    <n v="2"/>
    <s v="1 minute"/>
    <n v="0"/>
    <s v="Toucher"/>
    <s v="Utilitaire"/>
    <x v="0"/>
    <s v="&gt;Vous êtes capable d'identifier toutes les composantes d'un sort, d'un enchantement ou d'un objet magique. "/>
  </r>
  <r>
    <m/>
    <x v="0"/>
    <x v="2"/>
    <x v="4"/>
    <m/>
    <s v="action"/>
    <n v="0"/>
    <m/>
    <s v="Buff"/>
    <x v="1"/>
    <m/>
  </r>
  <r>
    <s v="Vision arcanique"/>
    <x v="0"/>
    <x v="1"/>
    <x v="4"/>
    <n v="3"/>
    <s v="1 minute"/>
    <n v="1"/>
    <s v="Personnel"/>
    <s v="Utilitaire"/>
    <x v="0"/>
    <s v="&gt;Pendant 10 minutes, vous pouvez percevoir toute trace de magie sous forme de tache bleutée laissant une faible persistance sur votre rétine. "/>
  </r>
  <r>
    <m/>
    <x v="0"/>
    <x v="0"/>
    <x v="4"/>
    <m/>
    <s v="action"/>
    <n v="0"/>
    <m/>
    <s v="Utilitaire"/>
    <x v="1"/>
    <m/>
  </r>
  <r>
    <m/>
    <x v="0"/>
    <x v="2"/>
    <x v="4"/>
    <m/>
    <s v="reaction"/>
    <n v="0"/>
    <m/>
    <s v="Support"/>
    <x v="1"/>
    <m/>
  </r>
  <r>
    <m/>
    <x v="0"/>
    <x v="1"/>
    <x v="4"/>
    <m/>
    <s v="action"/>
    <n v="0"/>
    <m/>
    <s v="Support"/>
    <x v="1"/>
    <m/>
  </r>
  <r>
    <s v="Foulée aérienne"/>
    <x v="0"/>
    <x v="1"/>
    <x v="5"/>
    <n v="3"/>
    <s v="action"/>
    <n v="0"/>
    <s v="12 cases"/>
    <s v="Buff"/>
    <x v="0"/>
    <s v="&gt;La vitesse de course de votre cible augmente de 2 cases pendant 1 minute. Elle gagne également un bonus de +1 à l'esquive."/>
  </r>
  <r>
    <s v="Pression forcée"/>
    <x v="0"/>
    <x v="0"/>
    <x v="5"/>
    <n v="5"/>
    <s v="action"/>
    <n v="0"/>
    <s v="18 cases"/>
    <s v="Mouvement"/>
    <x v="0"/>
    <s v="&gt;Crée une imposante colonne d'air descendent de 3 cases de rayon sur 12 cases de haut à 18 cases de vous. Les créatures à l'intérieur ont un malus de 1 à l'esquive. Les créatures volantes chutent de 3 cases par tour. Dure 5 tours."/>
  </r>
  <r>
    <s v="Poids plume"/>
    <x v="0"/>
    <x v="1"/>
    <x v="5"/>
    <n v="2"/>
    <s v="action"/>
    <n v="1"/>
    <s v="Toucher"/>
    <s v="Utilitaire"/>
    <x v="0"/>
    <s v="&gt;Réduit le poids d'un objet à un dixième de son poids d'origine pendant 1 minute. Fonctionne sur des objets inertes allant jusqu'à 500kg. "/>
  </r>
  <r>
    <m/>
    <x v="0"/>
    <x v="0"/>
    <x v="5"/>
    <n v="2"/>
    <s v="action"/>
    <n v="0"/>
    <s v="Personnel"/>
    <s v="Buff"/>
    <x v="0"/>
    <s v="&gt;Jusqu'à la fin de votre prochain tour, vous imposez un [[2. Glossaire#Avantage et désavantage|désavantage]] à toute personne qui essaye de vous [[2. Actions en combat#Contraindre|contraindre]]."/>
  </r>
  <r>
    <m/>
    <x v="0"/>
    <x v="0"/>
    <x v="5"/>
    <m/>
    <s v="action"/>
    <n v="0"/>
    <m/>
    <s v="Dégats"/>
    <x v="1"/>
    <m/>
  </r>
  <r>
    <m/>
    <x v="0"/>
    <x v="2"/>
    <x v="5"/>
    <m/>
    <s v="action"/>
    <n v="0"/>
    <m/>
    <s v="Support"/>
    <x v="1"/>
    <m/>
  </r>
  <r>
    <s v="Conservation"/>
    <x v="0"/>
    <x v="1"/>
    <x v="6"/>
    <n v="2"/>
    <s v="1 minute"/>
    <n v="0"/>
    <s v="Toucher"/>
    <s v="Utilitaire"/>
    <x v="0"/>
    <s v="&gt;Permet à jusqu'à 5 herbes ou préparations médicinales de se conserver 1 jour de plus. *Ne peux être utilisé qu'une seule fois par herbe/préparation.*"/>
  </r>
  <r>
    <s v="No name"/>
    <x v="0"/>
    <x v="2"/>
    <x v="6"/>
    <n v="3"/>
    <s v="action"/>
    <n v="0"/>
    <s v="Toucher"/>
    <s v="Support"/>
    <x v="0"/>
    <s v="&gt; Vous récupérez un point de fatigue temporaire de la cible que vous touchez."/>
  </r>
  <r>
    <s v="No name"/>
    <x v="0"/>
    <x v="0"/>
    <x v="6"/>
    <n v="3"/>
    <s v="action"/>
    <n v="0"/>
    <s v="9 cases"/>
    <s v="Dégats"/>
    <x v="0"/>
    <s v="&gt;Faites un jet d'attaque avec la [[1. Entrainement#La dextérité|dextérité]]. Inflige 2d8+2 dégâts magique à l'armure de la cible."/>
  </r>
  <r>
    <m/>
    <x v="0"/>
    <x v="1"/>
    <x v="6"/>
    <m/>
    <m/>
    <n v="0"/>
    <m/>
    <s v="Support"/>
    <x v="1"/>
    <m/>
  </r>
  <r>
    <s v="Absorption radieuse"/>
    <x v="0"/>
    <x v="1"/>
    <x v="7"/>
    <n v="3"/>
    <s v="action"/>
    <n v="1"/>
    <s v="9 cases"/>
    <s v="Support"/>
    <x v="0"/>
    <s v="&gt; Absorbe la lumière d'une zone de 4 cases de rayon, la faisant apparaitre comme plus sombre durant 1 minute. "/>
  </r>
  <r>
    <s v="Orbe de lumière"/>
    <x v="0"/>
    <x v="1"/>
    <x v="7"/>
    <n v="2"/>
    <s v="action"/>
    <n v="0"/>
    <s v="6 cases"/>
    <s v="Utilitaire"/>
    <x v="0"/>
    <s v="&gt; Fait apparaitre une boule de lumière immatérielle illuminant d'une lumière visible à 12 cases. Peut être bougée de 6 cases avec une action libre."/>
  </r>
  <r>
    <s v="Pas des ombres"/>
    <x v="0"/>
    <x v="2"/>
    <x v="7"/>
    <n v="4"/>
    <s v="action"/>
    <n v="0"/>
    <s v="Personnel"/>
    <s v="Mouvement"/>
    <x v="0"/>
    <s v="&gt; Si vous êtes dans une zone de noir total, vous pouvez vous téléporter dans n'importe quelle autre zone de noir total à 9 cases."/>
  </r>
  <r>
    <m/>
    <x v="0"/>
    <x v="0"/>
    <x v="7"/>
    <m/>
    <m/>
    <n v="0"/>
    <m/>
    <s v="Utilitaire"/>
    <x v="2"/>
    <m/>
  </r>
  <r>
    <s v="No name"/>
    <x v="0"/>
    <x v="2"/>
    <x v="8"/>
    <n v="6"/>
    <s v="action"/>
    <n v="0"/>
    <s v="3 cases"/>
    <s v="Debuff"/>
    <x v="0"/>
    <s v="&gt;Envenime l'esprit de la cible, brouillant sa perception de la réalité et lui faisant voir des images subliminales de chaos. La cible fait un [[3. Résistance aux chocs#Le jet de résistance|jet de résistance]] (d8/4 + mod. de psyché) à la [[2. Liste des effets#Apeuré|peur]]."/>
  </r>
  <r>
    <m/>
    <x v="0"/>
    <x v="2"/>
    <x v="8"/>
    <m/>
    <m/>
    <n v="0"/>
    <m/>
    <s v="Dégats"/>
    <x v="1"/>
    <m/>
  </r>
  <r>
    <m/>
    <x v="0"/>
    <x v="1"/>
    <x v="8"/>
    <m/>
    <m/>
    <n v="1"/>
    <m/>
    <s v="Debuff"/>
    <x v="1"/>
    <m/>
  </r>
  <r>
    <s v="Boule de feu"/>
    <x v="1"/>
    <x v="0"/>
    <x v="0"/>
    <n v="8"/>
    <s v="action"/>
    <n v="0"/>
    <s v="18 cases"/>
    <s v="Dégats"/>
    <x v="0"/>
    <s v="&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
  </r>
  <r>
    <s v="No name"/>
    <x v="1"/>
    <x v="1"/>
    <x v="0"/>
    <n v="6"/>
    <s v="action"/>
    <n v="1"/>
    <s v="Personnel"/>
    <s v="Dégats"/>
    <x v="0"/>
    <s v="&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
  </r>
  <r>
    <m/>
    <x v="1"/>
    <x v="3"/>
    <x v="0"/>
    <m/>
    <m/>
    <n v="0"/>
    <m/>
    <s v="Debuff"/>
    <x v="1"/>
    <m/>
  </r>
  <r>
    <m/>
    <x v="1"/>
    <x v="3"/>
    <x v="0"/>
    <m/>
    <m/>
    <n v="0"/>
    <m/>
    <s v="Utilitaire"/>
    <x v="1"/>
    <m/>
  </r>
  <r>
    <m/>
    <x v="1"/>
    <x v="3"/>
    <x v="0"/>
    <m/>
    <m/>
    <n v="0"/>
    <m/>
    <s v="Support"/>
    <x v="1"/>
    <m/>
  </r>
  <r>
    <s v="Lance de givre"/>
    <x v="1"/>
    <x v="1"/>
    <x v="1"/>
    <n v="3"/>
    <s v="action"/>
    <n v="0"/>
    <s v="Toucher"/>
    <s v="Buff"/>
    <x v="0"/>
    <s v="&gt;Une lame de glace vient grandir le long d'une arme que vous touchez. Augmente la portée de l'arme d'une case. L'extension inflige des dégâts tranchants. Dure 1 min, casse après 8 coups **réussis**."/>
  </r>
  <r>
    <s v="Cône de givre"/>
    <x v="1"/>
    <x v="0"/>
    <x v="1"/>
    <n v="8"/>
    <s v="action"/>
    <n v="0"/>
    <s v="12 cases"/>
    <s v="Dégats"/>
    <x v="0"/>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
  </r>
  <r>
    <s v="No name"/>
    <x v="1"/>
    <x v="2"/>
    <x v="1"/>
    <n v="5"/>
    <s v="action"/>
    <n v="0"/>
    <s v="3 cases"/>
    <s v="Debuff"/>
    <x v="0"/>
    <s v="&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
  </r>
  <r>
    <m/>
    <x v="1"/>
    <x v="3"/>
    <x v="1"/>
    <m/>
    <m/>
    <n v="0"/>
    <m/>
    <s v="Tank"/>
    <x v="1"/>
    <m/>
  </r>
  <r>
    <s v="Piège de cristal"/>
    <x v="1"/>
    <x v="1"/>
    <x v="1"/>
    <n v="6"/>
    <s v="action"/>
    <n v="0"/>
    <s v="12 cases"/>
    <s v="Dégats"/>
    <x v="0"/>
    <s v="&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
  </r>
  <r>
    <s v="Téléportation"/>
    <x v="1"/>
    <x v="2"/>
    <x v="2"/>
    <n v="4"/>
    <s v="action"/>
    <n v="0"/>
    <s v="Personnel"/>
    <s v="Mouvement"/>
    <x v="0"/>
    <s v="&gt;Se téléporte à un point visible à 9 cases max."/>
  </r>
  <r>
    <s v="Foudroiement"/>
    <x v="1"/>
    <x v="0"/>
    <x v="2"/>
    <n v="8"/>
    <s v="action"/>
    <n v="0"/>
    <s v="Personnel"/>
    <s v="Dégats"/>
    <x v="0"/>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
  </r>
  <r>
    <m/>
    <x v="1"/>
    <x v="3"/>
    <x v="2"/>
    <m/>
    <m/>
    <n v="0"/>
    <m/>
    <s v="Buff"/>
    <x v="1"/>
    <m/>
  </r>
  <r>
    <m/>
    <x v="1"/>
    <x v="3"/>
    <x v="2"/>
    <m/>
    <m/>
    <n v="0"/>
    <m/>
    <s v="Debuff"/>
    <x v="1"/>
    <m/>
  </r>
  <r>
    <m/>
    <x v="1"/>
    <x v="1"/>
    <x v="2"/>
    <n v="6"/>
    <s v="action"/>
    <n v="1"/>
    <s v="Personnel"/>
    <s v="Dégats"/>
    <x v="0"/>
    <s v="&gt;Génère un champ de foudre statique autour de vous pendant 1 minute. Toute personne qui cours à 2 cases de vous reçoit un choc électrique de 1d6[[2. Glossaire#Jet explosif|!]] dégâts de [[4. Les types de dégâts#Foudre|foudre]]."/>
  </r>
  <r>
    <s v="No name"/>
    <x v="1"/>
    <x v="1"/>
    <x v="3"/>
    <n v="5"/>
    <s v="action"/>
    <n v="1"/>
    <s v="6 cases"/>
    <s v="Support"/>
    <x v="0"/>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s v="No name"/>
    <x v="1"/>
    <x v="0"/>
    <x v="3"/>
    <n v="4"/>
    <s v="action"/>
    <n v="0"/>
    <s v="Personnel"/>
    <s v="Buff"/>
    <x v="0"/>
    <s v="&gt; Durant 1 minute, vos [[4. Équipement#Les armes naturelles|armes naturelles]] se recouvrent de roches, infligeant des dégâts supplémentaires égal à votre mod. d'intelligence. A chaque coup porté (réussi comme raté), les dégâts décroient d'un point jusqu'à arrivée à 0."/>
  </r>
  <r>
    <m/>
    <x v="1"/>
    <x v="3"/>
    <x v="3"/>
    <m/>
    <m/>
    <n v="0"/>
    <m/>
    <s v="Debuff"/>
    <x v="1"/>
    <m/>
  </r>
  <r>
    <m/>
    <x v="1"/>
    <x v="3"/>
    <x v="3"/>
    <m/>
    <m/>
    <n v="0"/>
    <m/>
    <s v="Support"/>
    <x v="1"/>
    <m/>
  </r>
  <r>
    <m/>
    <x v="1"/>
    <x v="3"/>
    <x v="3"/>
    <m/>
    <m/>
    <n v="0"/>
    <m/>
    <s v="Mouvement"/>
    <x v="1"/>
    <m/>
  </r>
  <r>
    <s v="No name"/>
    <x v="1"/>
    <x v="2"/>
    <x v="4"/>
    <n v="5"/>
    <s v="action"/>
    <n v="0"/>
    <s v="6 cases"/>
    <s v="Debuff"/>
    <x v="0"/>
    <s v="&gt; Votre cible doit faire un [[3. Résistance aux chocs#Le jet de résistance|jet de résistance]] (d4/3 + mod. d'[[1. Entrainement#L'intelligence|intelligence]]) à l'[[2. Liste des effets#Influencé|influence]]. En cas d'échec, elle perds 2d4[[2. Glossaire#Jet explosif|!]] mana."/>
  </r>
  <r>
    <s v="Télékinésie"/>
    <x v="1"/>
    <x v="1"/>
    <x v="4"/>
    <n v="3"/>
    <s v="action"/>
    <n v="1"/>
    <s v="6 cases"/>
    <s v="Utilitaire"/>
    <x v="0"/>
    <s v="&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
  </r>
  <r>
    <s v="Enchantement dense"/>
    <x v="1"/>
    <x v="1"/>
    <x v="4"/>
    <n v="3"/>
    <s v="action"/>
    <n v="0"/>
    <s v="Personnel"/>
    <s v="Buff"/>
    <x v="0"/>
    <s v="&gt; Condense de l'énergie magique dans toutes les arme ou projectiles sur vous. Vous faites une attaque immédiatement après avoir lancé ce sort sans dépenser d'action, avec chaque arme infligeant 1d8 dégâts supplémentaire. Les dégâts de l'arme deviennent magique."/>
  </r>
  <r>
    <s v="Enchantement tenace"/>
    <x v="1"/>
    <x v="1"/>
    <x v="4"/>
    <n v="4"/>
    <s v="action"/>
    <n v="0"/>
    <s v="Personnel"/>
    <s v="Buff"/>
    <x v="0"/>
    <s v="&gt; Condense de l'énergie magique dans une arme sur vous *jusqu'à la fin de votre prochain tour*. Vous faites une attaque immédiatement après avoir lancé ce sort sans dépenser d'action, infligeant 1d8 dégâts supplémentaire. Les dégâts de l'arme deviennent magique."/>
  </r>
  <r>
    <m/>
    <x v="1"/>
    <x v="0"/>
    <x v="4"/>
    <m/>
    <m/>
    <n v="0"/>
    <m/>
    <s v="Support"/>
    <x v="1"/>
    <m/>
  </r>
  <r>
    <m/>
    <x v="1"/>
    <x v="0"/>
    <x v="4"/>
    <m/>
    <m/>
    <n v="0"/>
    <m/>
    <s v="Dégats"/>
    <x v="1"/>
    <m/>
  </r>
  <r>
    <s v="No name"/>
    <x v="1"/>
    <x v="1"/>
    <x v="4"/>
    <n v="5"/>
    <s v="action"/>
    <n v="1"/>
    <s v="3 cases"/>
    <s v="Support"/>
    <x v="0"/>
    <s v="&gt;Vous vous liez à un allié visible à 3 cases pendant 1 minute. Tant que vous vous concentrez sur le sort, vous et votre allié gagnez un bonus de +2 à la concentration et aux [[3. Résistance aux chocs#Le jet de résistance|jets de résistance]] d'[[1. Entrainement#L'intelligence|intelligence]] et de [[1. Entrainement#La psyché|psyché]], qu'importe la distance. Cependant, dès que l'un des deux subit des dégâts, les deux doivent **réussir** un [[1. Magie#La concentration|jet de concentration]] pour maintenir ce sort."/>
  </r>
  <r>
    <s v="No name"/>
    <x v="1"/>
    <x v="1"/>
    <x v="5"/>
    <n v="7"/>
    <s v="action"/>
    <n v="1"/>
    <s v="9 cases"/>
    <s v="Debuff"/>
    <x v="0"/>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s v="No name"/>
    <x v="1"/>
    <x v="0"/>
    <x v="5"/>
    <n v="4"/>
    <s v="action"/>
    <n v="0"/>
    <s v="3 cases"/>
    <s v="Buff"/>
    <x v="0"/>
    <s v="&gt; Vous bénissez temporairement un arc avec la magie des vents pour les 3 prochaines attaques. Les flèches tirée par cet arc ont une vélocité accrue, les portée sont doublée et vous avez un bonus de +2 pour toucher à moyenne distance."/>
  </r>
  <r>
    <s v="No name"/>
    <x v="1"/>
    <x v="0"/>
    <x v="5"/>
    <n v="5"/>
    <s v="action"/>
    <n v="0"/>
    <s v="18 cases"/>
    <s v="Mouvement"/>
    <x v="0"/>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s v="No name"/>
    <x v="1"/>
    <x v="2"/>
    <x v="5"/>
    <n v="4"/>
    <s v="reaction"/>
    <n v="0"/>
    <s v="Personnel"/>
    <s v="Tank"/>
    <x v="0"/>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m/>
    <x v="1"/>
    <x v="3"/>
    <x v="5"/>
    <m/>
    <m/>
    <n v="0"/>
    <m/>
    <s v="Dégats"/>
    <x v="1"/>
    <m/>
  </r>
  <r>
    <s v="No name"/>
    <x v="1"/>
    <x v="1"/>
    <x v="6"/>
    <n v="6"/>
    <s v="action"/>
    <n v="0"/>
    <s v="3 cases"/>
    <s v="Debuff"/>
    <x v="0"/>
    <s v="&gt;Votre cible doit faire un [[3. Résistance aux chocs#Le jet de résistance|jet de résistance]] (d8/5 + mod. d'[[1. Entrainement#L'intelligence|intelligence]]) aux [[1. Magie#Les sorts de savoir|sorts de savoir]]. En cas d'échec, elle subit un point de [[3. Fatigue et repos#Fatigue temporaire|fatigue temporaire]]."/>
  </r>
  <r>
    <s v="No name"/>
    <x v="1"/>
    <x v="2"/>
    <x v="6"/>
    <n v="5"/>
    <s v="reaction"/>
    <n v="0"/>
    <s v="Toucher"/>
    <s v="Support"/>
    <x v="0"/>
    <s v="&gt; Vous récupérez un point de [[3. Fatigue et repos#Fatigue persistante|fatigue persistante]] de votre cible."/>
  </r>
  <r>
    <m/>
    <x v="1"/>
    <x v="3"/>
    <x v="6"/>
    <m/>
    <m/>
    <n v="0"/>
    <m/>
    <s v="Utilitaire"/>
    <x v="1"/>
    <m/>
  </r>
  <r>
    <m/>
    <x v="1"/>
    <x v="3"/>
    <x v="6"/>
    <m/>
    <m/>
    <n v="0"/>
    <m/>
    <s v="Buff"/>
    <x v="1"/>
    <m/>
  </r>
  <r>
    <s v="No name"/>
    <x v="1"/>
    <x v="1"/>
    <x v="7"/>
    <n v="4"/>
    <s v="action"/>
    <n v="0"/>
    <s v="Personnel"/>
    <s v="Utilitaire"/>
    <x v="0"/>
    <s v="&gt; Vous gagnez pendant 1 minute une vision dans le noir à 12 cases."/>
  </r>
  <r>
    <m/>
    <x v="1"/>
    <x v="3"/>
    <x v="7"/>
    <m/>
    <m/>
    <n v="0"/>
    <m/>
    <s v="Dégats"/>
    <x v="0"/>
    <m/>
  </r>
  <r>
    <m/>
    <x v="1"/>
    <x v="3"/>
    <x v="7"/>
    <m/>
    <m/>
    <n v="0"/>
    <m/>
    <s v="Utilitaire"/>
    <x v="3"/>
    <m/>
  </r>
  <r>
    <m/>
    <x v="1"/>
    <x v="3"/>
    <x v="7"/>
    <m/>
    <m/>
    <n v="0"/>
    <m/>
    <s v="Buff"/>
    <x v="1"/>
    <m/>
  </r>
  <r>
    <s v="Apaisement"/>
    <x v="1"/>
    <x v="1"/>
    <x v="8"/>
    <n v="3"/>
    <s v="action"/>
    <n v="0"/>
    <s v="Personnel"/>
    <s v="Support"/>
    <x v="0"/>
    <s v="&gt;En touchant la cible, guérit l'influence, le charme et la peur, mais inflige un malus de -1 aux jets de résistance de défense pour ces effets durant 3 tours."/>
  </r>
  <r>
    <s v="Painshock"/>
    <x v="1"/>
    <x v="2"/>
    <x v="8"/>
    <n v="6"/>
    <s v="action"/>
    <n v="0"/>
    <s v="Toucher"/>
    <s v="Debuff"/>
    <x v="0"/>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s v="Perturbateur"/>
    <x v="1"/>
    <x v="2"/>
    <x v="8"/>
    <n v="4"/>
    <s v="reaction"/>
    <n v="0"/>
    <s v="Toucher"/>
    <s v="Debuff"/>
    <x v="0"/>
    <s v="&gt;Vous pouvez perturber les flux magiques d'un lanceur de sort que vous voyez à 9 cases pour lui imposer un malus de 3 à son lancer de sort en cours."/>
  </r>
  <r>
    <m/>
    <x v="1"/>
    <x v="3"/>
    <x v="8"/>
    <m/>
    <m/>
    <n v="0"/>
    <m/>
    <s v="Dégats"/>
    <x v="1"/>
    <m/>
  </r>
  <r>
    <m/>
    <x v="2"/>
    <x v="3"/>
    <x v="0"/>
    <m/>
    <m/>
    <n v="0"/>
    <m/>
    <s v="Buff"/>
    <x v="1"/>
    <m/>
  </r>
  <r>
    <m/>
    <x v="2"/>
    <x v="3"/>
    <x v="0"/>
    <m/>
    <m/>
    <n v="0"/>
    <m/>
    <s v="Dégats"/>
    <x v="1"/>
    <m/>
  </r>
  <r>
    <s v="Tourbillon de braise"/>
    <x v="2"/>
    <x v="1"/>
    <x v="0"/>
    <n v="6"/>
    <s v="action"/>
    <n v="0"/>
    <s v="9 cases"/>
    <s v="Dégats"/>
    <x v="0"/>
    <s v="&gt;Fait apparaitre une tornade de braises ardente de 2 cases de rayon. Chaque tour, vous pouvez la faire bouger de 2 cases pour 1 point d'action. Toute personne commençant son tour dans la tornade subit 2d8 dégâts de feu."/>
  </r>
  <r>
    <s v="Armure frigorifique"/>
    <x v="2"/>
    <x v="0"/>
    <x v="1"/>
    <n v="5"/>
    <s v="action"/>
    <n v="0"/>
    <s v="9 cases"/>
    <s v="Tank"/>
    <x v="0"/>
    <s v="&gt;Vous offrez une [[4. Les types de dégâts#Résistances et vulnérabilités|résistance]] au [[4. Les types de dégâts#Feu|feu]] ainsi qu'une armure de 20 PV (-5 PV) à votre cible. Votre cible voit sa vitesse de course réduite de 2 cases."/>
  </r>
  <r>
    <s v="Tempête de givre"/>
    <x v="2"/>
    <x v="1"/>
    <x v="1"/>
    <n v="6"/>
    <s v="action"/>
    <n v="1"/>
    <s v="6 cases"/>
    <s v="Debuff"/>
    <x v="0"/>
    <s v="&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
  </r>
  <r>
    <s v="Engourdissement"/>
    <x v="2"/>
    <x v="2"/>
    <x v="1"/>
    <n v="5"/>
    <s v="action"/>
    <n v="0"/>
    <s v="6 cases"/>
    <s v="Debuff"/>
    <x v="0"/>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s v="No name"/>
    <x v="2"/>
    <x v="2"/>
    <x v="2"/>
    <n v="5"/>
    <s v="reaction"/>
    <n v="0"/>
    <s v="6 cases"/>
    <s v="Mouvement"/>
    <x v="0"/>
    <s v="&gt;Vous et votre cible permutez de place. Si votre cible n'est pas consentante, elle peut réussir un [[3. Résistance aux chocs#Le jet de résistance|jet de résistance]] (d10/6 + mod. de [[1. Entrainement#La psyché|psyché]]) de [[1. Entrainement#La psyché|psyché]] pour ne pas être permuter."/>
  </r>
  <r>
    <s v="Foudroiement energetique"/>
    <x v="2"/>
    <x v="1"/>
    <x v="2"/>
    <n v="7"/>
    <s v="action"/>
    <n v="1"/>
    <s v="Toucher"/>
    <s v="Buff"/>
    <x v="0"/>
    <s v="&gt;Durant 1 minute, la cible touchée gagne un point d'action. Cependant, elle subit 2d4[[2. Glossaire#Jet explosif|!]] dégâts de [[4. Les types de dégâts#Foudre|foudre]] en le dépensant."/>
  </r>
  <r>
    <s v="Orbe de chaos"/>
    <x v="2"/>
    <x v="0"/>
    <x v="2"/>
    <n v="9"/>
    <s v="action"/>
    <n v="0"/>
    <s v="12 cases"/>
    <s v="Dégats"/>
    <x v="0"/>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s v="No name"/>
    <x v="2"/>
    <x v="1"/>
    <x v="3"/>
    <n v="8"/>
    <s v="action"/>
    <n v="1"/>
    <s v="9 cases"/>
    <s v="Dégats"/>
    <x v="0"/>
    <s v="&gt;Vous désignez une zone de 3 cases de rayon. Tout les tours, vous pouvez utiliser un point d'action pour faire sortir un pilier de terre dans une case libre de la zone désignée. Faites un jet de [[1. Entrainement#La dextérité|dextérité]]. Le pilier inflige 1d12 dégâts [[4. Les types de dégâts#Contondant|contondant]] et déplace la cible d'une case s'il touche. Il occupe cette case durant 3 tours avant de se désintégrer."/>
  </r>
  <r>
    <m/>
    <x v="2"/>
    <x v="3"/>
    <x v="3"/>
    <m/>
    <m/>
    <n v="0"/>
    <m/>
    <s v="Support"/>
    <x v="1"/>
    <m/>
  </r>
  <r>
    <s v="No name"/>
    <x v="2"/>
    <x v="0"/>
    <x v="3"/>
    <n v="8"/>
    <s v="action"/>
    <n v="0"/>
    <s v="9 cases"/>
    <s v="Dégats"/>
    <x v="0"/>
    <s v="&gt;Vous érigez 6 piliers de roche tranchante dans une zone de 2 cases de rayon. Jusqu'à 4 peuvent être placé sur la même case. Vous faites un jet d'attaque de [[1. Entrainement#La dextérité|dextérité]] par **case**. Un pilier inflige 1d12 dégâts [[4. Les types de dégâts#Tranchant|tranchant]]."/>
  </r>
  <r>
    <s v="Protection suprême"/>
    <x v="2"/>
    <x v="1"/>
    <x v="3"/>
    <n v="6"/>
    <s v="action"/>
    <n v="0"/>
    <s v="Personnel"/>
    <s v="Tank"/>
    <x v="0"/>
    <s v="&gt;Vous vous entourez d'une imposante carapace de roche réactive qui absorbe les chocs. Vous gagnez une armure temporaire de 25PV (-5PV) pendant 2 tours. Subir un coup critique détruit l'armure mais annule l'effet critique."/>
  </r>
  <r>
    <m/>
    <x v="2"/>
    <x v="0"/>
    <x v="4"/>
    <m/>
    <s v="action"/>
    <n v="0"/>
    <m/>
    <s v="Utilitaire"/>
    <x v="1"/>
    <m/>
  </r>
  <r>
    <s v="Mutisme"/>
    <x v="2"/>
    <x v="1"/>
    <x v="4"/>
    <n v="7"/>
    <s v="action"/>
    <n v="1"/>
    <s v="6 cases"/>
    <s v="Support"/>
    <x v="0"/>
    <s v="&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
  </r>
  <r>
    <s v="Magie volée"/>
    <x v="2"/>
    <x v="1"/>
    <x v="4"/>
    <n v="6"/>
    <s v="action"/>
    <n v="0"/>
    <s v="Personnel"/>
    <s v="Buff"/>
    <x v="0"/>
    <s v="&gt;Durant 3 tours, chaque fois que vous êtes explicitement cibler par un sort (hors effet de zone), vous gagnez un nombre de mana égal à la moitié du mana dépensé."/>
  </r>
  <r>
    <s v="Rejet pur"/>
    <x v="2"/>
    <x v="1"/>
    <x v="4"/>
    <m/>
    <s v="action"/>
    <n v="0"/>
    <s v="3 cases"/>
    <s v="Dégats"/>
    <x v="0"/>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s v="Disruption"/>
    <x v="2"/>
    <x v="2"/>
    <x v="4"/>
    <n v="5"/>
    <s v="action"/>
    <n v="0"/>
    <s v="6 cases"/>
    <s v="Debuff"/>
    <x v="0"/>
    <s v="&gt;Faites un jet d'attaque avec la [[1. Entrainement#La psyché|psyché]]. Vous imposez un jet de concentration à une cible que vous voyez. La difficulté est de 4d6+4."/>
  </r>
  <r>
    <m/>
    <x v="2"/>
    <x v="0"/>
    <x v="5"/>
    <m/>
    <m/>
    <n v="0"/>
    <m/>
    <s v="Mouvement"/>
    <x v="1"/>
    <m/>
  </r>
  <r>
    <s v="No name"/>
    <x v="2"/>
    <x v="2"/>
    <x v="5"/>
    <n v="3"/>
    <s v="reaction"/>
    <n v="0"/>
    <s v="3 cases"/>
    <s v="Support"/>
    <x v="0"/>
    <s v="&gt;Vous repoussez un projectile physique ou magique de rang 1 qui passe à 3 cases de vous vers l'attaquant d'origine."/>
  </r>
  <r>
    <m/>
    <x v="2"/>
    <x v="1"/>
    <x v="5"/>
    <m/>
    <m/>
    <n v="0"/>
    <m/>
    <s v="Buff"/>
    <x v="1"/>
    <m/>
  </r>
  <r>
    <s v="Epuisement répété"/>
    <x v="2"/>
    <x v="2"/>
    <x v="6"/>
    <n v="6"/>
    <s v="action"/>
    <n v="0"/>
    <s v="6 cases"/>
    <s v="Dégats"/>
    <x v="0"/>
    <s v="&gt;Faites un jet d'attaque avec la [[1. Entrainement#La psyché|psyché]]. Vous infligez 1d6 point de dégâts [[4. Les types de dégâts#Neutre|magique]] par [[3. Fatigue et repos#La fatigue|point de fatigue]] de la cible."/>
  </r>
  <r>
    <m/>
    <x v="2"/>
    <x v="3"/>
    <x v="6"/>
    <m/>
    <m/>
    <n v="0"/>
    <m/>
    <s v="Support"/>
    <x v="1"/>
    <m/>
  </r>
  <r>
    <m/>
    <x v="2"/>
    <x v="3"/>
    <x v="6"/>
    <m/>
    <m/>
    <n v="0"/>
    <m/>
    <s v="Debuff"/>
    <x v="1"/>
    <m/>
  </r>
  <r>
    <m/>
    <x v="2"/>
    <x v="2"/>
    <x v="7"/>
    <m/>
    <m/>
    <n v="0"/>
    <m/>
    <s v="Utilitaire"/>
    <x v="4"/>
    <m/>
  </r>
  <r>
    <m/>
    <x v="2"/>
    <x v="3"/>
    <x v="7"/>
    <m/>
    <m/>
    <n v="0"/>
    <m/>
    <s v="Utilitaire"/>
    <x v="1"/>
    <m/>
  </r>
  <r>
    <s v="Anomalie immaculée"/>
    <x v="2"/>
    <x v="1"/>
    <x v="7"/>
    <n v="6"/>
    <s v="action"/>
    <n v="0"/>
    <s v="3 cases"/>
    <s v="Dégats"/>
    <x v="0"/>
    <s v="&gt; Place une anomalie visuelle à 3 cases émettant une [[6. Visibilité et lumière#Lumière intense|lumière vive]] à 9 cases. Lorsqu'un être vivant rentre en contact avec l'anomalie, il absorbe toute l'énergie magique et subit 4d8 points de dégâts magique"/>
  </r>
  <r>
    <m/>
    <x v="2"/>
    <x v="3"/>
    <x v="8"/>
    <m/>
    <m/>
    <n v="0"/>
    <m/>
    <s v="Debuff"/>
    <x v="1"/>
    <m/>
  </r>
  <r>
    <m/>
    <x v="2"/>
    <x v="3"/>
    <x v="8"/>
    <m/>
    <m/>
    <n v="0"/>
    <m/>
    <s v="Dégats"/>
    <x v="1"/>
    <m/>
  </r>
  <r>
    <m/>
    <x v="2"/>
    <x v="3"/>
    <x v="8"/>
    <m/>
    <m/>
    <n v="0"/>
    <m/>
    <s v="Support"/>
    <x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39">
      <pivotArea type="all" dataOnly="0" outline="0" fieldPosition="0"/>
    </format>
    <format dxfId="38">
      <pivotArea outline="0" collapsedLevelsAreSubtotals="1" fieldPosition="0"/>
    </format>
    <format dxfId="37">
      <pivotArea type="origin" dataOnly="0" labelOnly="1" outline="0" fieldPosition="0"/>
    </format>
    <format dxfId="36">
      <pivotArea field="15" type="button" dataOnly="0" labelOnly="1" outline="0" axis="axisCol" fieldPosition="0"/>
    </format>
    <format dxfId="35">
      <pivotArea type="topRight" dataOnly="0" labelOnly="1" outline="0" fieldPosition="0"/>
    </format>
    <format dxfId="34">
      <pivotArea field="13" type="button" dataOnly="0" labelOnly="1" outline="0" axis="axisRow" fieldPosition="0"/>
    </format>
    <format dxfId="33">
      <pivotArea dataOnly="0" labelOnly="1" fieldPosition="0">
        <references count="1">
          <reference field="13" count="0"/>
        </references>
      </pivotArea>
    </format>
    <format dxfId="32">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47">
      <pivotArea type="all" dataOnly="0" outline="0" fieldPosition="0"/>
    </format>
    <format dxfId="46">
      <pivotArea outline="0" collapsedLevelsAreSubtotals="1" fieldPosition="0"/>
    </format>
    <format dxfId="45">
      <pivotArea type="origin" dataOnly="0" labelOnly="1" outline="0" fieldPosition="0"/>
    </format>
    <format dxfId="44">
      <pivotArea field="16" type="button" dataOnly="0" labelOnly="1" outline="0" axis="axisCol" fieldPosition="0"/>
    </format>
    <format dxfId="43">
      <pivotArea type="topRight" dataOnly="0" labelOnly="1" outline="0" fieldPosition="0"/>
    </format>
    <format dxfId="42">
      <pivotArea field="13" type="button" dataOnly="0" labelOnly="1" outline="0" axis="axisRow" fieldPosition="0"/>
    </format>
    <format dxfId="41">
      <pivotArea dataOnly="0" labelOnly="1" fieldPosition="0">
        <references count="1">
          <reference field="13" count="0"/>
        </references>
      </pivotArea>
    </format>
    <format dxfId="40">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1"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outline="1" outlineData="1" multipleFieldFilters="0" chartFormat="1">
  <location ref="V4:Z34" firstHeaderRow="1" firstDataRow="2" firstDataCol="1" rowPageCount="1" colPageCount="1"/>
  <pivotFields count="11">
    <pivotField multipleItemSelectionAllowed="1" showAll="0"/>
    <pivotField axis="axisRow" dataField="1" showAll="0">
      <items count="4">
        <item x="0"/>
        <item x="1"/>
        <item x="2"/>
        <item t="default"/>
      </items>
    </pivotField>
    <pivotField axis="axisCol" showAll="0">
      <items count="5">
        <item x="2"/>
        <item x="0"/>
        <item x="1"/>
        <item h="1" x="3"/>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axis="axisPage" multipleItemSelectionAllowed="1" showAll="0">
      <items count="8">
        <item m="1" x="6"/>
        <item h="1" x="1"/>
        <item x="0"/>
        <item h="1" x="2"/>
        <item h="1" x="3"/>
        <item h="1" m="1" x="5"/>
        <item h="1" x="4"/>
        <item t="default"/>
      </items>
    </pivotField>
    <pivotField showAll="0"/>
  </pivotFields>
  <rowFields count="2">
    <field x="1"/>
    <field x="3"/>
  </rowFields>
  <rowItems count="29">
    <i>
      <x/>
    </i>
    <i r="1">
      <x/>
    </i>
    <i r="1">
      <x v="1"/>
    </i>
    <i r="1">
      <x v="2"/>
    </i>
    <i r="1">
      <x v="3"/>
    </i>
    <i r="1">
      <x v="4"/>
    </i>
    <i r="1">
      <x v="5"/>
    </i>
    <i r="1">
      <x v="6"/>
    </i>
    <i r="1">
      <x v="7"/>
    </i>
    <i r="1">
      <x v="8"/>
    </i>
    <i>
      <x v="1"/>
    </i>
    <i r="1">
      <x/>
    </i>
    <i r="1">
      <x v="1"/>
    </i>
    <i r="1">
      <x v="2"/>
    </i>
    <i r="1">
      <x v="3"/>
    </i>
    <i r="1">
      <x v="4"/>
    </i>
    <i r="1">
      <x v="5"/>
    </i>
    <i r="1">
      <x v="6"/>
    </i>
    <i r="1">
      <x v="7"/>
    </i>
    <i r="1">
      <x v="8"/>
    </i>
    <i>
      <x v="2"/>
    </i>
    <i r="1">
      <x/>
    </i>
    <i r="1">
      <x v="1"/>
    </i>
    <i r="1">
      <x v="2"/>
    </i>
    <i r="1">
      <x v="3"/>
    </i>
    <i r="1">
      <x v="4"/>
    </i>
    <i r="1">
      <x v="5"/>
    </i>
    <i r="1">
      <x v="6"/>
    </i>
    <i r="1">
      <x v="8"/>
    </i>
  </rowItems>
  <colFields count="1">
    <field x="2"/>
  </colFields>
  <colItems count="4">
    <i>
      <x/>
    </i>
    <i>
      <x v="1"/>
    </i>
    <i>
      <x v="2"/>
    </i>
    <i t="grand">
      <x/>
    </i>
  </colItems>
  <pageFields count="1">
    <pageField fld="9" hier="-1"/>
  </pageFields>
  <dataFields count="1">
    <dataField name="Nombre de Rang" fld="1" subtotal="count" baseField="1" baseItem="1"/>
  </dataFields>
  <formats count="17">
    <format dxfId="64">
      <pivotArea type="all" dataOnly="0" outline="0" fieldPosition="0"/>
    </format>
    <format dxfId="63">
      <pivotArea outline="0" collapsedLevelsAreSubtotals="1" fieldPosition="0"/>
    </format>
    <format dxfId="62">
      <pivotArea type="origin" dataOnly="0" labelOnly="1" outline="0" fieldPosition="0"/>
    </format>
    <format dxfId="61">
      <pivotArea type="topRight" dataOnly="0" labelOnly="1" outline="0" fieldPosition="0"/>
    </format>
    <format dxfId="60">
      <pivotArea dataOnly="0" labelOnly="1" fieldPosition="0">
        <references count="1">
          <reference field="1" count="0"/>
        </references>
      </pivotArea>
    </format>
    <format dxfId="59">
      <pivotArea dataOnly="0" labelOnly="1" fieldPosition="0">
        <references count="2">
          <reference field="1" count="1" selected="0">
            <x v="0"/>
          </reference>
          <reference field="3" count="0"/>
        </references>
      </pivotArea>
    </format>
    <format dxfId="58">
      <pivotArea dataOnly="0" labelOnly="1" fieldPosition="0">
        <references count="2">
          <reference field="1" count="1" selected="0">
            <x v="1"/>
          </reference>
          <reference field="3" count="0"/>
        </references>
      </pivotArea>
    </format>
    <format dxfId="57">
      <pivotArea dataOnly="0" labelOnly="1" fieldPosition="0">
        <references count="2">
          <reference field="1" count="1" selected="0">
            <x v="2"/>
          </reference>
          <reference field="3" count="6">
            <x v="1"/>
            <x v="2"/>
            <x v="3"/>
            <x v="4"/>
            <x v="5"/>
            <x v="8"/>
          </reference>
        </references>
      </pivotArea>
    </format>
    <format dxfId="56">
      <pivotArea type="origin" dataOnly="0" labelOnly="1" outline="0" fieldPosition="0"/>
    </format>
    <format dxfId="55">
      <pivotArea dataOnly="0" labelOnly="1" fieldPosition="0">
        <references count="1">
          <reference field="2" count="0"/>
        </references>
      </pivotArea>
    </format>
    <format dxfId="54">
      <pivotArea dataOnly="0" labelOnly="1" grandCol="1" outline="0" fieldPosition="0"/>
    </format>
    <format dxfId="53">
      <pivotArea dataOnly="0" labelOnly="1" fieldPosition="0">
        <references count="1">
          <reference field="1" count="0"/>
        </references>
      </pivotArea>
    </format>
    <format dxfId="52">
      <pivotArea dataOnly="0" labelOnly="1" fieldPosition="0">
        <references count="2">
          <reference field="1" count="1" selected="0">
            <x v="0"/>
          </reference>
          <reference field="3" count="0"/>
        </references>
      </pivotArea>
    </format>
    <format dxfId="51">
      <pivotArea dataOnly="0" labelOnly="1" fieldPosition="0">
        <references count="2">
          <reference field="1" count="1" selected="0">
            <x v="1"/>
          </reference>
          <reference field="3" count="0"/>
        </references>
      </pivotArea>
    </format>
    <format dxfId="50">
      <pivotArea dataOnly="0" labelOnly="1" fieldPosition="0">
        <references count="2">
          <reference field="1" count="1" selected="0">
            <x v="2"/>
          </reference>
          <reference field="3" count="6">
            <x v="1"/>
            <x v="2"/>
            <x v="3"/>
            <x v="4"/>
            <x v="5"/>
            <x v="8"/>
          </reference>
        </references>
      </pivotArea>
    </format>
    <format dxfId="49">
      <pivotArea dataOnly="0" labelOnly="1" fieldPosition="0">
        <references count="1">
          <reference field="2" count="0"/>
        </references>
      </pivotArea>
    </format>
    <format dxfId="48">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1"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23:T27" firstHeaderRow="1" firstDataRow="2" firstDataCol="1" rowPageCount="1" colPageCount="1"/>
  <pivotFields count="11">
    <pivotField compact="0" outline="0" multipleItemSelectionAllowed="1" showAll="0"/>
    <pivotField axis="axisRow" dataField="1" compact="0" outline="0" showAll="0" defaultSubtotal="0">
      <items count="3">
        <item x="0"/>
        <item x="1"/>
        <item x="2"/>
      </items>
    </pivotField>
    <pivotField axis="axisCol" compact="0" outline="0" showAll="0" defaultSubtotal="0">
      <items count="4">
        <item x="2"/>
        <item x="0"/>
        <item x="1"/>
        <item h="1" x="3"/>
      </items>
    </pivotField>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8">
        <item m="1" x="6"/>
        <item h="1" x="1"/>
        <item x="0"/>
        <item h="1" x="2"/>
        <item h="1" x="3"/>
        <item h="1" m="1" x="5"/>
        <item h="1" x="4"/>
        <item t="default"/>
      </items>
    </pivotField>
    <pivotField compact="0" outline="0" showAll="0"/>
  </pivotFields>
  <rowFields count="1">
    <field x="1"/>
  </rowFields>
  <rowItems count="3">
    <i>
      <x/>
    </i>
    <i>
      <x v="1"/>
    </i>
    <i>
      <x v="2"/>
    </i>
  </rowItems>
  <colFields count="1">
    <field x="2"/>
  </colFields>
  <colItems count="3">
    <i>
      <x/>
    </i>
    <i>
      <x v="1"/>
    </i>
    <i>
      <x v="2"/>
    </i>
  </colItems>
  <pageFields count="1">
    <pageField fld="9" hier="-1"/>
  </pageFields>
  <dataFields count="1">
    <dataField name="Nombre" fld="1" subtotal="count" baseField="1" baseItem="0"/>
  </dataFields>
  <formats count="9">
    <format dxfId="73">
      <pivotArea type="all" dataOnly="0" outline="0" fieldPosition="0"/>
    </format>
    <format dxfId="72">
      <pivotArea outline="0" collapsedLevelsAreSubtotals="1" fieldPosition="0"/>
    </format>
    <format dxfId="71">
      <pivotArea type="origin" dataOnly="0" labelOnly="1" outline="0" fieldPosition="0"/>
    </format>
    <format dxfId="70">
      <pivotArea field="2" type="button" dataOnly="0" labelOnly="1" outline="0" axis="axisCol" fieldPosition="0"/>
    </format>
    <format dxfId="69">
      <pivotArea type="topRight" dataOnly="0" labelOnly="1" outline="0" fieldPosition="0"/>
    </format>
    <format dxfId="68">
      <pivotArea field="1" type="button" dataOnly="0" labelOnly="1" outline="0" axis="axisRow" fieldPosition="0"/>
    </format>
    <format dxfId="67">
      <pivotArea dataOnly="0" labelOnly="1" fieldPosition="0">
        <references count="1">
          <reference field="1" count="0"/>
        </references>
      </pivotArea>
    </format>
    <format dxfId="66">
      <pivotArea dataOnly="0" labelOnly="1" fieldPosition="0">
        <references count="1">
          <reference field="2" count="0"/>
        </references>
      </pivotArea>
    </format>
    <format dxfId="65">
      <pivotArea dataOnly="0" labelOnly="1" outline="0"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31"/>
    <tableColumn id="2" xr3:uid="{A898C7BE-0FDD-402E-8922-35117279222B}" name="Physique" dataDxfId="30"/>
    <tableColumn id="9" xr3:uid="{4FA83F93-4573-46A4-A19C-C295E9738AAD}" name="Phy min" dataDxfId="29"/>
    <tableColumn id="10" xr3:uid="{07F11B45-75A0-4510-8871-7C335ECB6F0B}" name="Phy max" dataDxfId="28"/>
    <tableColumn id="3" xr3:uid="{ECF1AC7E-5D81-4093-B97F-5FBA02904983}" name="Mental" dataDxfId="27"/>
    <tableColumn id="11" xr3:uid="{06B7B755-4C10-4F66-8420-171C42244C9F}" name="Men min" dataDxfId="26"/>
    <tableColumn id="12" xr3:uid="{56B7A928-DE0B-4793-AB8D-3D4BBC8386A7}" name="Men max" dataDxfId="25"/>
    <tableColumn id="4" xr3:uid="{EF26AB02-1B3F-4F8C-8E02-B3283BCEA532}" name="Charactère" dataDxfId="24"/>
    <tableColumn id="13" xr3:uid="{2C1AE653-EA96-4993-9C14-572C1613BF63}" name="Cha min" dataDxfId="23"/>
    <tableColumn id="14" xr3:uid="{8B692861-3522-43B8-B94A-1BE0E42BF8E6}" name="Cha max" dataDxfId="22"/>
    <tableColumn id="15" xr3:uid="{89823BD5-E43B-4180-864D-11077269E43E}" name="Min stats" dataDxfId="21">
      <calculatedColumnFormula>Aspects[[#This Row],[Phy min]]+Aspects[[#This Row],[Men min]]+Aspects[[#This Row],[Cha min]]</calculatedColumnFormula>
    </tableColumn>
    <tableColumn id="18" xr3:uid="{B62942C4-D64A-480D-A6F6-64144A046503}" name="Max stats" dataDxfId="20">
      <calculatedColumnFormula>Aspects[[#This Row],[Phy max]]+Aspects[[#This Row],[Men max]]+Aspects[[#This Row],[Cha max]]</calculatedColumnFormula>
    </tableColumn>
    <tableColumn id="19" xr3:uid="{F9A74C34-ACD5-4533-A2C1-D1E128D13E9B}" name="Range stats" dataDxfId="19">
      <calculatedColumnFormula>MAX(Aspects[[#This Row],[Max stats]]-Aspects[[#This Row],[Min stats]],0)</calculatedColumnFormula>
    </tableColumn>
    <tableColumn id="16" xr3:uid="{643E4DFB-48C1-4622-906D-01CBC394F5EC}" name="Difficulté" dataDxfId="18">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17"/>
    <tableColumn id="5" xr3:uid="{E635B0CD-5AA8-4957-9B73-A5F50895628E}" name="Alignement" dataDxfId="16"/>
    <tableColumn id="6" xr3:uid="{D99196F6-6064-42E9-9F14-08286C5F2CBF}" name="Bonté" dataDxfId="15">
      <calculatedColumnFormula>IFERROR(VLOOKUP(Aspects[[#This Row],[Alignement]],Alignement[],2,FALSE),"")</calculatedColumnFormula>
    </tableColumn>
    <tableColumn id="7" xr3:uid="{A6CC1D48-401A-4CA9-83BC-5484361F3C75}" name="Loyauté" dataDxfId="14">
      <calculatedColumnFormula>IFERROR(VLOOKUP(Aspects[[#This Row],[Alignement]],Alignement[],3,FALSE),"")</calculatedColumnFormula>
    </tableColumn>
    <tableColumn id="8" xr3:uid="{A8B45E07-B4D8-4E13-9202-FDC79F47976E}" name="Magie" dataDxfId="13">
      <calculatedColumnFormula>IF(Aspects[[#This Row],[Men min]]&lt;8,0,1)</calculatedColumnFormula>
    </tableColumn>
    <tableColumn id="22" xr3:uid="{4632161D-13FF-47A8-90DF-3FE97EE6945D}" name="Min" dataDxfId="12">
      <calculatedColumnFormula>IF(OR(AND(Aspects[[#This Row],[Min stats]]&lt;=35,Aspects[[#This Row],[Loyauté]]&lt;&gt;"Loyal"),AND(Aspects[[#This Row],[Min stats]]&lt;=25,Aspects[[#This Row],[Loyauté]]="Loyal")),1,0)</calculatedColumnFormula>
    </tableColumn>
    <tableColumn id="23" xr3:uid="{4D712596-335A-4F29-BEF3-2221C8A7A116}" name="Max" dataDxfId="11">
      <calculatedColumnFormula>IF(Aspects[[#This Row],[Max stats]]&gt;=43,1,0)</calculatedColumnFormula>
    </tableColumn>
    <tableColumn id="21" xr3:uid="{93200CD2-1E11-4826-BAC0-0638EE02B6DE}" name="Range" dataDxfId="10">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K157" totalsRowShown="0" dataDxfId="82">
  <autoFilter ref="A1:K157" xr:uid="{238FAE0E-3C8A-48F7-A7E1-FC2E477A7D3C}"/>
  <sortState xmlns:xlrd2="http://schemas.microsoft.com/office/spreadsheetml/2017/richdata2" ref="A2:K130">
    <sortCondition ref="B2:B130"/>
    <sortCondition ref="D2:D130" customList="Feu,Glace,Foudre,Terre,Arcane,Air,Nature,Lumière,Psy"/>
  </sortState>
  <tableColumns count="11">
    <tableColumn id="1" xr3:uid="{A2AB743F-9073-4A57-9EDA-5E0E415BD54F}" name="Sort"/>
    <tableColumn id="2" xr3:uid="{BA70F8CE-2D33-4A86-A98E-EBA3598A81C2}" name="Rang" dataDxfId="81"/>
    <tableColumn id="3" xr3:uid="{3579E514-6C5C-4F90-B910-48D47EA58876}" name="Type"/>
    <tableColumn id="4" xr3:uid="{AA9D852E-6073-4283-B04F-301D3A15EB76}" name="Element"/>
    <tableColumn id="5" xr3:uid="{B3C7CCA8-728B-479A-BA99-7E199D13407C}" name="Coût" dataDxfId="80"/>
    <tableColumn id="6" xr3:uid="{D7AF6421-4267-4A3B-AAF6-4E44AA0942F5}" name="Incantation" dataDxfId="79"/>
    <tableColumn id="8" xr3:uid="{4C25CF09-2441-41F5-9404-D55F9B6896D2}" name="Concentration" dataDxfId="78"/>
    <tableColumn id="11" xr3:uid="{DCEE26D2-9066-498C-80CA-5F86E102C71A}" name="Distance" dataDxfId="77"/>
    <tableColumn id="9" xr3:uid="{A4EA893E-3AEE-43AB-818E-E2A8638CC5E0}" name="Categorie" dataDxfId="76"/>
    <tableColumn id="7" xr3:uid="{B712D949-FEF4-4A69-A7FE-B58DE93D47BB}" name="Commentaire" dataDxfId="75"/>
    <tableColumn id="10" xr3:uid="{C6861AF9-B2E3-461A-B83C-4A6BA31725E2}" name="Description" dataDxfId="7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AB42"/>
  <sheetViews>
    <sheetView showGridLines="0" workbookViewId="0">
      <selection activeCell="I30" sqref="I30"/>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13.140625" bestFit="1" customWidth="1"/>
    <col min="18" max="18" width="8.5703125" bestFit="1" customWidth="1"/>
    <col min="19" max="19" width="9.140625" bestFit="1" customWidth="1"/>
    <col min="20" max="20" width="6.42578125" bestFit="1" customWidth="1"/>
    <col min="21" max="21" width="2.85546875" customWidth="1"/>
    <col min="22" max="22" width="15.7109375" bestFit="1" customWidth="1"/>
    <col min="23" max="23" width="8.5703125" bestFit="1" customWidth="1"/>
    <col min="24" max="24" width="9.140625" bestFit="1" customWidth="1"/>
    <col min="25" max="25" width="6.42578125" bestFit="1" customWidth="1"/>
    <col min="26" max="26" width="12.5703125" bestFit="1"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2" spans="2:28" ht="15.75" thickBot="1" x14ac:dyDescent="0.3">
      <c r="B2" s="19"/>
      <c r="C2" s="20"/>
      <c r="D2" s="20"/>
      <c r="E2" s="20"/>
      <c r="F2" s="20"/>
      <c r="G2" s="20"/>
      <c r="H2" s="20"/>
      <c r="I2" s="20"/>
      <c r="J2" s="20"/>
      <c r="K2" s="20"/>
      <c r="L2" s="20"/>
      <c r="M2" s="20"/>
      <c r="N2" s="21"/>
      <c r="P2" s="19"/>
      <c r="Q2" s="20"/>
      <c r="R2" s="20"/>
      <c r="S2" s="20"/>
      <c r="T2" s="20"/>
      <c r="U2" s="20"/>
      <c r="V2" s="53" t="s">
        <v>74</v>
      </c>
      <c r="W2" s="42" t="s">
        <v>242</v>
      </c>
      <c r="X2" s="20"/>
      <c r="Y2" s="20"/>
      <c r="Z2" s="20"/>
      <c r="AA2" s="20"/>
      <c r="AB2" s="22"/>
    </row>
    <row r="3" spans="2:28" x14ac:dyDescent="0.25">
      <c r="B3" s="22"/>
      <c r="C3" s="5" t="s">
        <v>15</v>
      </c>
      <c r="D3" s="28">
        <f>COUNTIF(Aspects[Bonté],"Bon")</f>
        <v>6</v>
      </c>
      <c r="E3" s="33">
        <f>D3/SUM($D$3:$D$5)</f>
        <v>0.16666666666666666</v>
      </c>
      <c r="G3" s="6" t="s">
        <v>69</v>
      </c>
      <c r="H3" s="6" t="s">
        <v>70</v>
      </c>
      <c r="N3" s="23"/>
      <c r="P3" s="22"/>
      <c r="Q3" s="5" t="s">
        <v>198</v>
      </c>
      <c r="R3" s="28">
        <f>COUNTIF(Sorts[Rang],"1")</f>
        <v>64</v>
      </c>
      <c r="S3" s="33">
        <f>R3/SUM(R3:R5)</f>
        <v>0.41025641025641024</v>
      </c>
      <c r="AB3" s="22"/>
    </row>
    <row r="4" spans="2:28" x14ac:dyDescent="0.25">
      <c r="B4" s="22"/>
      <c r="C4" s="3" t="s">
        <v>5</v>
      </c>
      <c r="D4" s="27">
        <f>COUNTIF(Aspects[Bonté],"Neutre")</f>
        <v>15</v>
      </c>
      <c r="E4" s="34">
        <f>D4/SUM($D$3:$D$5)</f>
        <v>0.41666666666666669</v>
      </c>
      <c r="G4" s="6" t="s">
        <v>70</v>
      </c>
      <c r="H4" t="s">
        <v>15</v>
      </c>
      <c r="I4" t="s">
        <v>14</v>
      </c>
      <c r="J4" t="s">
        <v>5</v>
      </c>
      <c r="L4" t="s">
        <v>81</v>
      </c>
      <c r="M4" s="17">
        <v>0.15</v>
      </c>
      <c r="N4" s="23"/>
      <c r="P4" s="22"/>
      <c r="Q4" s="3" t="s">
        <v>199</v>
      </c>
      <c r="R4" s="27">
        <f>COUNTIF(Sorts[Rang],"2")</f>
        <v>53</v>
      </c>
      <c r="S4" s="34">
        <f>R4/SUM(R3:R5)</f>
        <v>0.33974358974358976</v>
      </c>
      <c r="V4" s="39" t="s">
        <v>203</v>
      </c>
      <c r="W4" s="20"/>
      <c r="X4" s="40"/>
      <c r="Y4" s="41"/>
      <c r="Z4" s="42"/>
      <c r="AB4" s="22"/>
    </row>
    <row r="5" spans="2:28" ht="15.75" thickBot="1" x14ac:dyDescent="0.3">
      <c r="B5" s="22"/>
      <c r="C5" s="4" t="s">
        <v>14</v>
      </c>
      <c r="D5" s="29">
        <f>COUNTIF(Aspects[Bonté],"Mauvais")</f>
        <v>15</v>
      </c>
      <c r="E5" s="35">
        <f>D5/SUM($D$3:$D$5)</f>
        <v>0.41666666666666669</v>
      </c>
      <c r="G5" s="7" t="s">
        <v>41</v>
      </c>
      <c r="H5">
        <v>1</v>
      </c>
      <c r="I5">
        <v>1</v>
      </c>
      <c r="J5">
        <v>2</v>
      </c>
      <c r="N5" s="23"/>
      <c r="P5" s="22"/>
      <c r="Q5" s="4" t="s">
        <v>200</v>
      </c>
      <c r="R5" s="29">
        <f>COUNTIF(Sorts[Rang],"3")</f>
        <v>39</v>
      </c>
      <c r="S5" s="35">
        <f>R5/SUM(R3:R5)</f>
        <v>0.25</v>
      </c>
      <c r="V5" s="22"/>
      <c r="W5" s="45" t="s">
        <v>128</v>
      </c>
      <c r="X5" s="56" t="s">
        <v>112</v>
      </c>
      <c r="Y5" s="46" t="s">
        <v>119</v>
      </c>
      <c r="Z5" s="57" t="s">
        <v>202</v>
      </c>
      <c r="AB5" s="22"/>
    </row>
    <row r="6" spans="2:28" ht="15.75" thickBot="1" x14ac:dyDescent="0.3">
      <c r="B6" s="22"/>
      <c r="G6" s="7" t="s">
        <v>38</v>
      </c>
      <c r="H6">
        <v>1</v>
      </c>
      <c r="I6">
        <v>1</v>
      </c>
      <c r="J6">
        <v>3</v>
      </c>
      <c r="L6" t="s">
        <v>82</v>
      </c>
      <c r="M6" s="17">
        <v>0.2</v>
      </c>
      <c r="N6" s="23"/>
      <c r="P6" s="22"/>
      <c r="V6" s="54">
        <v>1</v>
      </c>
      <c r="W6" s="19">
        <v>7</v>
      </c>
      <c r="X6" s="20">
        <v>10</v>
      </c>
      <c r="Y6" s="20">
        <v>16</v>
      </c>
      <c r="Z6" s="21">
        <v>33</v>
      </c>
      <c r="AB6" s="22"/>
    </row>
    <row r="7" spans="2:28" ht="15.75" thickBot="1" x14ac:dyDescent="0.3">
      <c r="B7" s="22"/>
      <c r="G7" s="7" t="s">
        <v>42</v>
      </c>
      <c r="H7">
        <v>1</v>
      </c>
      <c r="I7">
        <v>1</v>
      </c>
      <c r="J7">
        <v>3</v>
      </c>
      <c r="N7" s="23"/>
      <c r="P7" s="22"/>
      <c r="Q7" s="5" t="s">
        <v>201</v>
      </c>
      <c r="R7" s="28">
        <f>COUNTIF(Sorts[Type],"Precision")</f>
        <v>31</v>
      </c>
      <c r="S7" s="33">
        <f>R7/SUM(R7:R9)</f>
        <v>0.27433628318584069</v>
      </c>
      <c r="V7" s="55" t="s">
        <v>134</v>
      </c>
      <c r="W7" s="22"/>
      <c r="X7">
        <v>2</v>
      </c>
      <c r="Y7">
        <v>2</v>
      </c>
      <c r="Z7" s="23">
        <v>4</v>
      </c>
      <c r="AB7" s="22"/>
    </row>
    <row r="8" spans="2:28" x14ac:dyDescent="0.25">
      <c r="B8" s="22"/>
      <c r="C8" s="5" t="s">
        <v>12</v>
      </c>
      <c r="D8" s="28">
        <f>COUNTIF(Aspects[Loyauté],"Loyal")</f>
        <v>9</v>
      </c>
      <c r="E8" s="33">
        <f>D8/SUM($D$8:$D$10)</f>
        <v>0.25</v>
      </c>
      <c r="G8" s="7" t="s">
        <v>37</v>
      </c>
      <c r="H8">
        <v>1</v>
      </c>
      <c r="I8">
        <v>3</v>
      </c>
      <c r="J8">
        <v>1</v>
      </c>
      <c r="L8" t="s">
        <v>83</v>
      </c>
      <c r="M8" s="17">
        <v>0.3</v>
      </c>
      <c r="N8" s="23"/>
      <c r="P8" s="22"/>
      <c r="Q8" s="3" t="s">
        <v>119</v>
      </c>
      <c r="R8" s="27">
        <f>COUNTIF(Sorts[Type],"Savoir")</f>
        <v>48</v>
      </c>
      <c r="S8" s="34">
        <f>R8/SUM(R7:R9)</f>
        <v>0.4247787610619469</v>
      </c>
      <c r="V8" s="50" t="s">
        <v>133</v>
      </c>
      <c r="W8" s="22"/>
      <c r="Y8">
        <v>4</v>
      </c>
      <c r="Z8" s="23">
        <v>4</v>
      </c>
      <c r="AB8" s="22"/>
    </row>
    <row r="9" spans="2:28" ht="15.75" thickBot="1" x14ac:dyDescent="0.3">
      <c r="B9" s="22"/>
      <c r="C9" s="3" t="s">
        <v>5</v>
      </c>
      <c r="D9" s="27">
        <f>COUNTIF(Aspects[Loyauté],"Neutre")</f>
        <v>15</v>
      </c>
      <c r="E9" s="34">
        <f>D9/SUM($D$8:$D$10)</f>
        <v>0.41666666666666669</v>
      </c>
      <c r="G9" s="7" t="s">
        <v>40</v>
      </c>
      <c r="H9">
        <v>1</v>
      </c>
      <c r="I9">
        <v>2</v>
      </c>
      <c r="J9">
        <v>3</v>
      </c>
      <c r="N9" s="23"/>
      <c r="P9" s="22"/>
      <c r="Q9" s="4" t="s">
        <v>128</v>
      </c>
      <c r="R9" s="29">
        <f>COUNTIF(Sorts[Type],"Instinct")</f>
        <v>34</v>
      </c>
      <c r="S9" s="35">
        <f>R9/SUM(R7:R9)</f>
        <v>0.30088495575221241</v>
      </c>
      <c r="V9" s="50" t="s">
        <v>113</v>
      </c>
      <c r="W9" s="22">
        <v>1</v>
      </c>
      <c r="X9">
        <v>2</v>
      </c>
      <c r="Y9">
        <v>3</v>
      </c>
      <c r="Z9" s="23">
        <v>6</v>
      </c>
      <c r="AB9" s="22"/>
    </row>
    <row r="10" spans="2:28" ht="15.75" thickBot="1" x14ac:dyDescent="0.3">
      <c r="B10" s="22"/>
      <c r="C10" s="4" t="s">
        <v>13</v>
      </c>
      <c r="D10" s="29">
        <f>COUNTIF(Aspects[Loyauté],"Chaotique")</f>
        <v>12</v>
      </c>
      <c r="E10" s="35">
        <f>D10/SUM($D$8:$D$10)</f>
        <v>0.33333333333333331</v>
      </c>
      <c r="G10" s="7" t="s">
        <v>43</v>
      </c>
      <c r="H10">
        <v>1</v>
      </c>
      <c r="I10">
        <v>4</v>
      </c>
      <c r="J10">
        <v>1</v>
      </c>
      <c r="N10" s="23"/>
      <c r="P10" s="22"/>
      <c r="V10" s="50" t="s">
        <v>131</v>
      </c>
      <c r="W10" s="22">
        <v>1</v>
      </c>
      <c r="X10">
        <v>2</v>
      </c>
      <c r="Y10">
        <v>1</v>
      </c>
      <c r="Z10" s="23">
        <v>4</v>
      </c>
      <c r="AB10" s="22"/>
    </row>
    <row r="11" spans="2:28" x14ac:dyDescent="0.25">
      <c r="B11" s="22"/>
      <c r="G11" s="7" t="s">
        <v>39</v>
      </c>
      <c r="I11">
        <v>3</v>
      </c>
      <c r="J11">
        <v>2</v>
      </c>
      <c r="N11" s="23"/>
      <c r="P11" s="22"/>
      <c r="Q11" s="5" t="s">
        <v>113</v>
      </c>
      <c r="R11" s="30">
        <f>COUNTIF(Sorts[Element],"Feu")</f>
        <v>17</v>
      </c>
      <c r="S11" s="36">
        <f>R11/SUM(R11:R19)</f>
        <v>0.10897435897435898</v>
      </c>
      <c r="V11" s="50" t="s">
        <v>130</v>
      </c>
      <c r="W11" s="22">
        <v>1</v>
      </c>
      <c r="X11">
        <v>1</v>
      </c>
      <c r="Y11">
        <v>1</v>
      </c>
      <c r="Z11" s="23">
        <v>3</v>
      </c>
      <c r="AB11" s="22"/>
    </row>
    <row r="12" spans="2:28" ht="15.75" thickBot="1" x14ac:dyDescent="0.3">
      <c r="B12" s="22"/>
      <c r="N12" s="23"/>
      <c r="P12" s="22"/>
      <c r="Q12" s="3" t="s">
        <v>130</v>
      </c>
      <c r="R12" s="31">
        <f>COUNTIF(Sorts[Element],"Glace")</f>
        <v>17</v>
      </c>
      <c r="S12" s="37">
        <f>R12/SUM(R11:R19)</f>
        <v>0.10897435897435898</v>
      </c>
      <c r="V12" s="50" t="s">
        <v>135</v>
      </c>
      <c r="W12" s="22">
        <v>1</v>
      </c>
      <c r="Y12">
        <v>2</v>
      </c>
      <c r="Z12" s="23">
        <v>3</v>
      </c>
      <c r="AB12" s="22"/>
    </row>
    <row r="13" spans="2:28" x14ac:dyDescent="0.25">
      <c r="B13" s="22"/>
      <c r="C13" s="5" t="s">
        <v>37</v>
      </c>
      <c r="D13" s="28">
        <f>COUNTIF(Aspects[Stat améliorée],"Force")</f>
        <v>5</v>
      </c>
      <c r="E13" s="33">
        <f t="shared" ref="E13:E19" si="0">D13/SUM($D$13:$D$19)</f>
        <v>0.1388888888888889</v>
      </c>
      <c r="G13" s="6" t="s">
        <v>69</v>
      </c>
      <c r="H13" s="6" t="s">
        <v>70</v>
      </c>
      <c r="N13" s="23"/>
      <c r="P13" s="22"/>
      <c r="Q13" s="3" t="s">
        <v>131</v>
      </c>
      <c r="R13" s="31">
        <f>COUNTIF(Sorts[Element],"Foudre")</f>
        <v>17</v>
      </c>
      <c r="S13" s="37">
        <f>R13/SUM(R11:R19)</f>
        <v>0.10897435897435898</v>
      </c>
      <c r="V13" s="50" t="s">
        <v>136</v>
      </c>
      <c r="W13" s="22">
        <v>1</v>
      </c>
      <c r="X13">
        <v>1</v>
      </c>
      <c r="Y13">
        <v>1</v>
      </c>
      <c r="Z13" s="23">
        <v>3</v>
      </c>
      <c r="AB13" s="22"/>
    </row>
    <row r="14" spans="2:28" x14ac:dyDescent="0.25">
      <c r="B14" s="22"/>
      <c r="C14" s="3" t="s">
        <v>38</v>
      </c>
      <c r="D14" s="27">
        <f>COUNTIF(Aspects[Stat améliorée],"Dextérité")</f>
        <v>5</v>
      </c>
      <c r="E14" s="34">
        <f t="shared" si="0"/>
        <v>0.1388888888888889</v>
      </c>
      <c r="G14" s="6" t="s">
        <v>70</v>
      </c>
      <c r="H14" t="s">
        <v>13</v>
      </c>
      <c r="I14" t="s">
        <v>12</v>
      </c>
      <c r="J14" t="s">
        <v>5</v>
      </c>
      <c r="N14" s="23"/>
      <c r="P14" s="22"/>
      <c r="Q14" s="3" t="s">
        <v>132</v>
      </c>
      <c r="R14" s="31">
        <f>COUNTIF(Sorts[Element],"Terre")</f>
        <v>18</v>
      </c>
      <c r="S14" s="37">
        <f>R14/SUM(R11:R19)</f>
        <v>0.11538461538461539</v>
      </c>
      <c r="V14" s="50" t="s">
        <v>137</v>
      </c>
      <c r="W14" s="22">
        <v>1</v>
      </c>
      <c r="Z14" s="23">
        <v>1</v>
      </c>
      <c r="AB14" s="22"/>
    </row>
    <row r="15" spans="2:28" x14ac:dyDescent="0.25">
      <c r="B15" s="22"/>
      <c r="C15" s="3" t="s">
        <v>39</v>
      </c>
      <c r="D15" s="27">
        <f>COUNTIF(Aspects[Stat améliorée],"Résilience")</f>
        <v>5</v>
      </c>
      <c r="E15" s="34">
        <f t="shared" si="0"/>
        <v>0.1388888888888889</v>
      </c>
      <c r="G15" s="7" t="s">
        <v>41</v>
      </c>
      <c r="I15">
        <v>1</v>
      </c>
      <c r="J15">
        <v>3</v>
      </c>
      <c r="N15" s="23"/>
      <c r="P15" s="22"/>
      <c r="Q15" s="3" t="s">
        <v>133</v>
      </c>
      <c r="R15" s="31">
        <f>COUNTIF(Sorts[Element],"Arcane")</f>
        <v>23</v>
      </c>
      <c r="S15" s="37">
        <f>R15/SUM(R11:R19)</f>
        <v>0.14743589743589744</v>
      </c>
      <c r="V15" s="51" t="s">
        <v>132</v>
      </c>
      <c r="W15" s="22">
        <v>1</v>
      </c>
      <c r="X15">
        <v>2</v>
      </c>
      <c r="Y15">
        <v>2</v>
      </c>
      <c r="Z15" s="23">
        <v>5</v>
      </c>
      <c r="AB15" s="22"/>
    </row>
    <row r="16" spans="2:28" x14ac:dyDescent="0.25">
      <c r="B16" s="22"/>
      <c r="C16" s="3" t="s">
        <v>40</v>
      </c>
      <c r="D16" s="27">
        <f>COUNTIF(Aspects[Stat améliorée],"Intelligence")</f>
        <v>6</v>
      </c>
      <c r="E16" s="34">
        <f t="shared" si="0"/>
        <v>0.16666666666666666</v>
      </c>
      <c r="G16" s="7" t="s">
        <v>38</v>
      </c>
      <c r="H16">
        <v>2</v>
      </c>
      <c r="I16">
        <v>1</v>
      </c>
      <c r="J16">
        <v>2</v>
      </c>
      <c r="N16" s="23"/>
      <c r="P16" s="22"/>
      <c r="Q16" s="3" t="s">
        <v>134</v>
      </c>
      <c r="R16" s="31">
        <f>COUNTIF(Sorts[Element],"Air")</f>
        <v>17</v>
      </c>
      <c r="S16" s="37">
        <f>R16/SUM(R11:R19)</f>
        <v>0.10897435897435898</v>
      </c>
      <c r="V16" s="54">
        <v>2</v>
      </c>
      <c r="W16" s="22">
        <v>7</v>
      </c>
      <c r="X16">
        <v>6</v>
      </c>
      <c r="Y16">
        <v>13</v>
      </c>
      <c r="Z16" s="23">
        <v>26</v>
      </c>
      <c r="AB16" s="22"/>
    </row>
    <row r="17" spans="2:28" x14ac:dyDescent="0.25">
      <c r="B17" s="22"/>
      <c r="C17" s="3" t="s">
        <v>41</v>
      </c>
      <c r="D17" s="27">
        <f>COUNTIF(Aspects[Stat améliorée],"Curiosité")</f>
        <v>4</v>
      </c>
      <c r="E17" s="34">
        <f t="shared" si="0"/>
        <v>0.1111111111111111</v>
      </c>
      <c r="G17" s="7" t="s">
        <v>42</v>
      </c>
      <c r="H17">
        <v>1</v>
      </c>
      <c r="I17">
        <v>2</v>
      </c>
      <c r="J17">
        <v>2</v>
      </c>
      <c r="N17" s="23"/>
      <c r="P17" s="22"/>
      <c r="Q17" s="3" t="s">
        <v>136</v>
      </c>
      <c r="R17" s="31">
        <f>COUNTIF(Sorts[Element],"Nature")</f>
        <v>16</v>
      </c>
      <c r="S17" s="37">
        <f>R17/SUM(R11:R19)</f>
        <v>0.10256410256410256</v>
      </c>
      <c r="V17" s="55" t="s">
        <v>134</v>
      </c>
      <c r="W17" s="22">
        <v>1</v>
      </c>
      <c r="X17">
        <v>2</v>
      </c>
      <c r="Y17">
        <v>1</v>
      </c>
      <c r="Z17" s="23">
        <v>4</v>
      </c>
      <c r="AB17" s="22"/>
    </row>
    <row r="18" spans="2:28" x14ac:dyDescent="0.25">
      <c r="B18" s="22"/>
      <c r="C18" s="3" t="s">
        <v>42</v>
      </c>
      <c r="D18" s="27">
        <f>COUNTIF(Aspects[Stat améliorée],"Éloquence")</f>
        <v>5</v>
      </c>
      <c r="E18" s="34">
        <f t="shared" si="0"/>
        <v>0.1388888888888889</v>
      </c>
      <c r="G18" s="7" t="s">
        <v>37</v>
      </c>
      <c r="H18">
        <v>2</v>
      </c>
      <c r="I18">
        <v>1</v>
      </c>
      <c r="J18">
        <v>2</v>
      </c>
      <c r="N18" s="23"/>
      <c r="P18" s="22"/>
      <c r="Q18" s="3" t="s">
        <v>135</v>
      </c>
      <c r="R18" s="31">
        <f>COUNTIF(Sorts[Element],"Lumière")</f>
        <v>16</v>
      </c>
      <c r="S18" s="37">
        <f>R18/SUM(R11:R19)</f>
        <v>0.10256410256410256</v>
      </c>
      <c r="V18" s="50" t="s">
        <v>133</v>
      </c>
      <c r="W18" s="22">
        <v>1</v>
      </c>
      <c r="Y18">
        <v>4</v>
      </c>
      <c r="Z18" s="23">
        <v>5</v>
      </c>
      <c r="AB18" s="22"/>
    </row>
    <row r="19" spans="2:28" ht="15.75" thickBot="1" x14ac:dyDescent="0.3">
      <c r="B19" s="22"/>
      <c r="C19" s="4" t="s">
        <v>43</v>
      </c>
      <c r="D19" s="29">
        <f>COUNTIF(Aspects[Stat améliorée],"Psyché")</f>
        <v>6</v>
      </c>
      <c r="E19" s="35">
        <f t="shared" si="0"/>
        <v>0.16666666666666666</v>
      </c>
      <c r="G19" s="7" t="s">
        <v>40</v>
      </c>
      <c r="H19">
        <v>3</v>
      </c>
      <c r="I19">
        <v>2</v>
      </c>
      <c r="J19">
        <v>1</v>
      </c>
      <c r="N19" s="23"/>
      <c r="P19" s="22"/>
      <c r="Q19" s="4" t="s">
        <v>137</v>
      </c>
      <c r="R19" s="32">
        <f>COUNTIF(Sorts[Element],"Psy")</f>
        <v>15</v>
      </c>
      <c r="S19" s="38">
        <f>R19/SUM(R11:R19)</f>
        <v>9.6153846153846159E-2</v>
      </c>
      <c r="V19" s="50" t="s">
        <v>113</v>
      </c>
      <c r="W19" s="22"/>
      <c r="X19">
        <v>1</v>
      </c>
      <c r="Y19">
        <v>1</v>
      </c>
      <c r="Z19" s="23">
        <v>2</v>
      </c>
      <c r="AB19" s="22"/>
    </row>
    <row r="20" spans="2:28" x14ac:dyDescent="0.25">
      <c r="B20" s="22"/>
      <c r="G20" s="7" t="s">
        <v>43</v>
      </c>
      <c r="H20">
        <v>1</v>
      </c>
      <c r="I20">
        <v>1</v>
      </c>
      <c r="J20">
        <v>4</v>
      </c>
      <c r="N20" s="23"/>
      <c r="P20" s="22"/>
      <c r="V20" s="50" t="s">
        <v>131</v>
      </c>
      <c r="W20" s="22">
        <v>1</v>
      </c>
      <c r="X20">
        <v>1</v>
      </c>
      <c r="Y20">
        <v>1</v>
      </c>
      <c r="Z20" s="23">
        <v>3</v>
      </c>
      <c r="AB20" s="22"/>
    </row>
    <row r="21" spans="2:28" x14ac:dyDescent="0.25">
      <c r="B21" s="22"/>
      <c r="G21" s="7" t="s">
        <v>39</v>
      </c>
      <c r="H21">
        <v>3</v>
      </c>
      <c r="I21">
        <v>1</v>
      </c>
      <c r="J21">
        <v>1</v>
      </c>
      <c r="N21" s="23"/>
      <c r="P21" s="22"/>
      <c r="Q21" s="53" t="s">
        <v>74</v>
      </c>
      <c r="R21" s="42" t="s">
        <v>242</v>
      </c>
      <c r="V21" s="50" t="s">
        <v>130</v>
      </c>
      <c r="W21" s="22">
        <v>1</v>
      </c>
      <c r="X21">
        <v>1</v>
      </c>
      <c r="Y21">
        <v>2</v>
      </c>
      <c r="Z21" s="23">
        <v>4</v>
      </c>
      <c r="AB21" s="22"/>
    </row>
    <row r="22" spans="2:28" x14ac:dyDescent="0.25">
      <c r="B22" s="24"/>
      <c r="C22" s="25"/>
      <c r="D22" s="25"/>
      <c r="E22" s="25"/>
      <c r="F22" s="25"/>
      <c r="G22" s="25"/>
      <c r="H22" s="25"/>
      <c r="I22" s="25"/>
      <c r="J22" s="25"/>
      <c r="K22" s="25"/>
      <c r="L22" s="25"/>
      <c r="M22" s="25"/>
      <c r="N22" s="26"/>
      <c r="P22" s="22"/>
      <c r="V22" s="50" t="s">
        <v>135</v>
      </c>
      <c r="W22" s="22"/>
      <c r="Y22">
        <v>1</v>
      </c>
      <c r="Z22" s="23">
        <v>1</v>
      </c>
      <c r="AB22" s="22"/>
    </row>
    <row r="23" spans="2:28" x14ac:dyDescent="0.25">
      <c r="P23" s="22"/>
      <c r="Q23" s="44" t="s">
        <v>69</v>
      </c>
      <c r="R23" s="43"/>
      <c r="S23" s="45"/>
      <c r="T23" s="46"/>
      <c r="V23" s="50" t="s">
        <v>136</v>
      </c>
      <c r="W23" s="22">
        <v>1</v>
      </c>
      <c r="Y23">
        <v>1</v>
      </c>
      <c r="Z23" s="23">
        <v>2</v>
      </c>
      <c r="AB23" s="22"/>
    </row>
    <row r="24" spans="2:28" x14ac:dyDescent="0.25">
      <c r="P24" s="22"/>
      <c r="Q24" s="31"/>
      <c r="R24" s="58" t="s">
        <v>128</v>
      </c>
      <c r="S24" s="59" t="s">
        <v>112</v>
      </c>
      <c r="T24" s="60" t="s">
        <v>119</v>
      </c>
      <c r="V24" s="50" t="s">
        <v>137</v>
      </c>
      <c r="W24" s="22">
        <v>2</v>
      </c>
      <c r="Y24">
        <v>1</v>
      </c>
      <c r="Z24" s="23">
        <v>3</v>
      </c>
      <c r="AB24" s="22"/>
    </row>
    <row r="25" spans="2:28" x14ac:dyDescent="0.25">
      <c r="P25" s="22"/>
      <c r="Q25" s="47">
        <v>1</v>
      </c>
      <c r="R25" s="19">
        <v>7</v>
      </c>
      <c r="S25" s="20">
        <v>10</v>
      </c>
      <c r="T25" s="21">
        <v>16</v>
      </c>
      <c r="V25" s="51" t="s">
        <v>132</v>
      </c>
      <c r="W25" s="22"/>
      <c r="X25">
        <v>1</v>
      </c>
      <c r="Y25">
        <v>1</v>
      </c>
      <c r="Z25" s="23">
        <v>2</v>
      </c>
      <c r="AB25" s="22"/>
    </row>
    <row r="26" spans="2:28" x14ac:dyDescent="0.25">
      <c r="P26" s="22"/>
      <c r="Q26" s="48">
        <v>2</v>
      </c>
      <c r="R26" s="22">
        <v>7</v>
      </c>
      <c r="S26">
        <v>6</v>
      </c>
      <c r="T26" s="23">
        <v>13</v>
      </c>
      <c r="V26" s="54">
        <v>3</v>
      </c>
      <c r="W26" s="22">
        <v>5</v>
      </c>
      <c r="X26">
        <v>3</v>
      </c>
      <c r="Y26">
        <v>9</v>
      </c>
      <c r="Z26" s="23">
        <v>17</v>
      </c>
      <c r="AB26" s="22"/>
    </row>
    <row r="27" spans="2:28" x14ac:dyDescent="0.25">
      <c r="P27" s="22"/>
      <c r="Q27" s="49">
        <v>3</v>
      </c>
      <c r="R27" s="24">
        <v>5</v>
      </c>
      <c r="S27" s="25">
        <v>3</v>
      </c>
      <c r="T27" s="26">
        <v>9</v>
      </c>
      <c r="V27" s="61" t="s">
        <v>134</v>
      </c>
      <c r="W27" s="22">
        <v>1</v>
      </c>
      <c r="Z27" s="23">
        <v>1</v>
      </c>
      <c r="AB27" s="22"/>
    </row>
    <row r="28" spans="2:28" x14ac:dyDescent="0.25">
      <c r="P28" s="22"/>
      <c r="V28" s="55" t="s">
        <v>133</v>
      </c>
      <c r="W28" s="22">
        <v>1</v>
      </c>
      <c r="Y28">
        <v>3</v>
      </c>
      <c r="Z28" s="23">
        <v>4</v>
      </c>
      <c r="AB28" s="22"/>
    </row>
    <row r="29" spans="2:28" x14ac:dyDescent="0.25">
      <c r="P29" s="22"/>
      <c r="V29" s="50" t="s">
        <v>113</v>
      </c>
      <c r="W29" s="22"/>
      <c r="Y29">
        <v>1</v>
      </c>
      <c r="Z29" s="23">
        <v>1</v>
      </c>
      <c r="AB29" s="22"/>
    </row>
    <row r="30" spans="2:28" x14ac:dyDescent="0.25">
      <c r="P30" s="22"/>
      <c r="V30" s="50" t="s">
        <v>131</v>
      </c>
      <c r="W30" s="22">
        <v>1</v>
      </c>
      <c r="X30">
        <v>1</v>
      </c>
      <c r="Y30">
        <v>1</v>
      </c>
      <c r="Z30" s="23">
        <v>3</v>
      </c>
      <c r="AB30" s="22"/>
    </row>
    <row r="31" spans="2:28" x14ac:dyDescent="0.25">
      <c r="P31" s="22"/>
      <c r="V31" s="50" t="s">
        <v>130</v>
      </c>
      <c r="W31" s="22">
        <v>1</v>
      </c>
      <c r="X31">
        <v>1</v>
      </c>
      <c r="Y31">
        <v>1</v>
      </c>
      <c r="Z31" s="23">
        <v>3</v>
      </c>
      <c r="AB31" s="22"/>
    </row>
    <row r="32" spans="2:28" x14ac:dyDescent="0.25">
      <c r="P32" s="22"/>
      <c r="V32" s="51" t="s">
        <v>135</v>
      </c>
      <c r="W32" s="22"/>
      <c r="Y32">
        <v>1</v>
      </c>
      <c r="Z32" s="23">
        <v>1</v>
      </c>
      <c r="AB32" s="22"/>
    </row>
    <row r="33" spans="16:28" x14ac:dyDescent="0.25">
      <c r="P33" s="22"/>
      <c r="V33" s="61" t="s">
        <v>136</v>
      </c>
      <c r="W33" s="22">
        <v>1</v>
      </c>
      <c r="Z33" s="23">
        <v>1</v>
      </c>
      <c r="AB33" s="22"/>
    </row>
    <row r="34" spans="16:28" x14ac:dyDescent="0.25">
      <c r="P34" s="22"/>
      <c r="V34" s="62" t="s">
        <v>132</v>
      </c>
      <c r="W34" s="24"/>
      <c r="X34" s="25">
        <v>1</v>
      </c>
      <c r="Y34" s="25">
        <v>2</v>
      </c>
      <c r="Z34" s="26">
        <v>3</v>
      </c>
      <c r="AB34" s="22"/>
    </row>
    <row r="35" spans="16:28" x14ac:dyDescent="0.25">
      <c r="P35" s="22"/>
      <c r="AB35" s="22"/>
    </row>
    <row r="36" spans="16:28" x14ac:dyDescent="0.25">
      <c r="P36" s="22"/>
      <c r="AB36" s="22"/>
    </row>
    <row r="37" spans="16:28" x14ac:dyDescent="0.25">
      <c r="P37" s="22"/>
      <c r="AB37" s="22"/>
    </row>
    <row r="38" spans="16:28" x14ac:dyDescent="0.25">
      <c r="P38" s="22"/>
      <c r="AB38" s="22"/>
    </row>
    <row r="39" spans="16:28" x14ac:dyDescent="0.25">
      <c r="P39" s="22"/>
      <c r="AB39" s="22"/>
    </row>
    <row r="40" spans="16:28" x14ac:dyDescent="0.25">
      <c r="P40" s="22"/>
      <c r="AB40" s="22"/>
    </row>
    <row r="41" spans="16:28" x14ac:dyDescent="0.25">
      <c r="P41" s="22"/>
      <c r="AB41" s="22"/>
    </row>
    <row r="42" spans="16:28" x14ac:dyDescent="0.25">
      <c r="P42" s="24"/>
      <c r="Q42" s="25"/>
      <c r="R42" s="25"/>
      <c r="S42" s="25"/>
      <c r="T42" s="25"/>
      <c r="U42" s="25"/>
      <c r="V42" s="25"/>
      <c r="W42" s="25"/>
      <c r="X42" s="25"/>
      <c r="Y42" s="25"/>
      <c r="Z42" s="25"/>
      <c r="AA42" s="25"/>
      <c r="AB42" s="2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H26" sqref="H26"/>
    </sheetView>
  </sheetViews>
  <sheetFormatPr baseColWidth="10" defaultRowHeight="15" x14ac:dyDescent="0.25"/>
  <cols>
    <col min="1" max="1" width="15.140625" customWidth="1"/>
    <col min="2" max="2" width="13.7109375" bestFit="1" customWidth="1"/>
    <col min="3" max="3" width="12.7109375" style="12" bestFit="1" customWidth="1"/>
    <col min="4" max="4" width="13" style="12" bestFit="1" customWidth="1"/>
    <col min="5" max="5" width="12" style="12" bestFit="1" customWidth="1"/>
    <col min="6" max="6" width="13.5703125" style="12" bestFit="1" customWidth="1"/>
    <col min="7" max="7" width="13.85546875" style="12" bestFit="1" customWidth="1"/>
    <col min="8" max="8" width="15.140625" style="12" bestFit="1" customWidth="1"/>
    <col min="9" max="9" width="12.7109375" style="12" bestFit="1" customWidth="1"/>
    <col min="10" max="10" width="13" style="12" bestFit="1" customWidth="1"/>
    <col min="11" max="11" width="11.42578125" style="12" bestFit="1" customWidth="1"/>
    <col min="12" max="12" width="11.7109375" bestFit="1" customWidth="1"/>
    <col min="13" max="13" width="13.28515625" bestFit="1" customWidth="1"/>
    <col min="14" max="14" width="11.5703125" customWidth="1"/>
    <col min="15" max="15" width="15.140625" customWidth="1"/>
    <col min="16" max="16" width="18" bestFit="1" customWidth="1"/>
    <col min="17" max="17" width="8.5703125" hidden="1" customWidth="1"/>
    <col min="18" max="18" width="10.28515625"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K157"/>
  <sheetViews>
    <sheetView tabSelected="1" workbookViewId="0">
      <selection activeCell="K15" sqref="K15"/>
    </sheetView>
  </sheetViews>
  <sheetFormatPr baseColWidth="10" defaultRowHeight="15" x14ac:dyDescent="0.25"/>
  <cols>
    <col min="1" max="1" width="25.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0.85546875" bestFit="1" customWidth="1"/>
    <col min="9" max="9" width="11.85546875" bestFit="1" customWidth="1"/>
    <col min="10" max="10" width="16.28515625" bestFit="1" customWidth="1"/>
    <col min="11" max="11" width="255.7109375" bestFit="1" customWidth="1"/>
  </cols>
  <sheetData>
    <row r="1" spans="1:11" x14ac:dyDescent="0.25">
      <c r="A1" t="s">
        <v>85</v>
      </c>
      <c r="B1" t="s">
        <v>88</v>
      </c>
      <c r="C1" t="s">
        <v>86</v>
      </c>
      <c r="D1" t="s">
        <v>87</v>
      </c>
      <c r="E1" t="s">
        <v>116</v>
      </c>
      <c r="F1" t="s">
        <v>115</v>
      </c>
      <c r="G1" t="s">
        <v>122</v>
      </c>
      <c r="H1" t="s">
        <v>208</v>
      </c>
      <c r="I1" t="s">
        <v>148</v>
      </c>
      <c r="J1" t="s">
        <v>74</v>
      </c>
      <c r="K1" t="s">
        <v>160</v>
      </c>
    </row>
    <row r="2" spans="1:11" x14ac:dyDescent="0.25">
      <c r="A2" t="s">
        <v>117</v>
      </c>
      <c r="B2" s="52">
        <v>1</v>
      </c>
      <c r="C2" t="s">
        <v>112</v>
      </c>
      <c r="D2" t="s">
        <v>113</v>
      </c>
      <c r="E2" s="12">
        <v>3</v>
      </c>
      <c r="F2" s="12" t="s">
        <v>114</v>
      </c>
      <c r="G2" s="8">
        <v>0</v>
      </c>
      <c r="H2" s="8" t="s">
        <v>209</v>
      </c>
      <c r="I2" s="8" t="s">
        <v>147</v>
      </c>
      <c r="K2" s="18" t="s">
        <v>89</v>
      </c>
    </row>
    <row r="3" spans="1:11" x14ac:dyDescent="0.25">
      <c r="A3" t="s">
        <v>118</v>
      </c>
      <c r="B3" s="52">
        <v>1</v>
      </c>
      <c r="C3" t="s">
        <v>119</v>
      </c>
      <c r="D3" t="s">
        <v>113</v>
      </c>
      <c r="E3" s="12">
        <v>2</v>
      </c>
      <c r="F3" s="12" t="s">
        <v>114</v>
      </c>
      <c r="G3" s="8">
        <v>0</v>
      </c>
      <c r="H3" s="8" t="s">
        <v>210</v>
      </c>
      <c r="I3" s="8" t="s">
        <v>150</v>
      </c>
      <c r="K3" s="18" t="s">
        <v>90</v>
      </c>
    </row>
    <row r="4" spans="1:11" x14ac:dyDescent="0.25">
      <c r="A4" t="s">
        <v>120</v>
      </c>
      <c r="B4" s="52">
        <v>1</v>
      </c>
      <c r="C4" t="s">
        <v>112</v>
      </c>
      <c r="D4" t="s">
        <v>113</v>
      </c>
      <c r="E4" s="12">
        <v>6</v>
      </c>
      <c r="F4" s="12" t="s">
        <v>114</v>
      </c>
      <c r="G4" s="8">
        <v>0</v>
      </c>
      <c r="H4" s="8" t="s">
        <v>213</v>
      </c>
      <c r="I4" s="8" t="s">
        <v>147</v>
      </c>
      <c r="K4" s="18" t="s">
        <v>91</v>
      </c>
    </row>
    <row r="5" spans="1:11" x14ac:dyDescent="0.25">
      <c r="A5" t="s">
        <v>121</v>
      </c>
      <c r="B5" s="52">
        <v>1</v>
      </c>
      <c r="C5" t="s">
        <v>119</v>
      </c>
      <c r="D5" t="s">
        <v>113</v>
      </c>
      <c r="E5" s="12">
        <v>6</v>
      </c>
      <c r="F5" s="12" t="s">
        <v>114</v>
      </c>
      <c r="G5" s="8">
        <v>1</v>
      </c>
      <c r="H5" s="8" t="s">
        <v>212</v>
      </c>
      <c r="I5" s="8" t="s">
        <v>147</v>
      </c>
      <c r="K5" s="18" t="s">
        <v>92</v>
      </c>
    </row>
    <row r="6" spans="1:11" x14ac:dyDescent="0.25">
      <c r="A6" t="s">
        <v>123</v>
      </c>
      <c r="B6" s="52">
        <v>1</v>
      </c>
      <c r="C6" t="s">
        <v>119</v>
      </c>
      <c r="D6" t="s">
        <v>113</v>
      </c>
      <c r="E6" s="12">
        <v>3</v>
      </c>
      <c r="F6" s="12" t="s">
        <v>124</v>
      </c>
      <c r="G6" s="8">
        <v>0</v>
      </c>
      <c r="H6" s="8" t="s">
        <v>215</v>
      </c>
      <c r="I6" s="8" t="s">
        <v>149</v>
      </c>
      <c r="K6" s="18" t="s">
        <v>93</v>
      </c>
    </row>
    <row r="7" spans="1:11" x14ac:dyDescent="0.25">
      <c r="A7" t="s">
        <v>244</v>
      </c>
      <c r="B7" s="52">
        <v>1</v>
      </c>
      <c r="C7" t="s">
        <v>128</v>
      </c>
      <c r="D7" t="s">
        <v>113</v>
      </c>
      <c r="E7" s="12">
        <v>3</v>
      </c>
      <c r="F7" s="12" t="s">
        <v>129</v>
      </c>
      <c r="G7" s="8">
        <v>0</v>
      </c>
      <c r="H7" s="8" t="s">
        <v>215</v>
      </c>
      <c r="I7" s="8" t="s">
        <v>151</v>
      </c>
      <c r="K7" s="18" t="s">
        <v>243</v>
      </c>
    </row>
    <row r="8" spans="1:11" x14ac:dyDescent="0.25">
      <c r="A8" t="s">
        <v>125</v>
      </c>
      <c r="B8" s="52">
        <v>1</v>
      </c>
      <c r="C8" t="s">
        <v>128</v>
      </c>
      <c r="D8" t="s">
        <v>130</v>
      </c>
      <c r="E8" s="12">
        <v>3</v>
      </c>
      <c r="F8" s="12" t="s">
        <v>129</v>
      </c>
      <c r="G8" s="8">
        <v>0</v>
      </c>
      <c r="H8" s="8" t="s">
        <v>212</v>
      </c>
      <c r="I8" s="8" t="s">
        <v>151</v>
      </c>
      <c r="K8" s="18" t="s">
        <v>230</v>
      </c>
    </row>
    <row r="9" spans="1:11" x14ac:dyDescent="0.25">
      <c r="A9" t="s">
        <v>126</v>
      </c>
      <c r="B9" s="52">
        <v>1</v>
      </c>
      <c r="C9" t="s">
        <v>112</v>
      </c>
      <c r="D9" t="s">
        <v>130</v>
      </c>
      <c r="E9" s="12">
        <v>3</v>
      </c>
      <c r="F9" s="12" t="s">
        <v>114</v>
      </c>
      <c r="G9" s="8">
        <v>0</v>
      </c>
      <c r="H9" s="8" t="s">
        <v>209</v>
      </c>
      <c r="I9" s="8" t="s">
        <v>147</v>
      </c>
      <c r="K9" s="18" t="s">
        <v>94</v>
      </c>
    </row>
    <row r="10" spans="1:11" x14ac:dyDescent="0.25">
      <c r="A10" t="s">
        <v>264</v>
      </c>
      <c r="B10" s="52">
        <v>1</v>
      </c>
      <c r="C10" t="s">
        <v>119</v>
      </c>
      <c r="D10" t="s">
        <v>130</v>
      </c>
      <c r="E10" s="12">
        <v>2</v>
      </c>
      <c r="F10" s="12" t="s">
        <v>114</v>
      </c>
      <c r="G10" s="8">
        <v>0</v>
      </c>
      <c r="H10" s="8" t="s">
        <v>212</v>
      </c>
      <c r="I10" s="8" t="s">
        <v>152</v>
      </c>
      <c r="K10" s="18" t="s">
        <v>235</v>
      </c>
    </row>
    <row r="11" spans="1:11" x14ac:dyDescent="0.25">
      <c r="B11" s="52">
        <v>1</v>
      </c>
      <c r="C11" t="s">
        <v>119</v>
      </c>
      <c r="D11" t="s">
        <v>130</v>
      </c>
      <c r="E11" s="12"/>
      <c r="F11" s="12" t="s">
        <v>114</v>
      </c>
      <c r="G11" s="8">
        <v>1</v>
      </c>
      <c r="H11" s="8"/>
      <c r="I11" s="8" t="s">
        <v>149</v>
      </c>
      <c r="J11" t="s">
        <v>127</v>
      </c>
      <c r="K11" s="18"/>
    </row>
    <row r="12" spans="1:11" x14ac:dyDescent="0.25">
      <c r="B12" s="52">
        <v>1</v>
      </c>
      <c r="C12" t="s">
        <v>128</v>
      </c>
      <c r="D12" t="s">
        <v>130</v>
      </c>
      <c r="E12" s="12"/>
      <c r="F12" s="12" t="s">
        <v>114</v>
      </c>
      <c r="G12" s="8">
        <v>0</v>
      </c>
      <c r="H12" s="8"/>
      <c r="I12" s="8" t="s">
        <v>150</v>
      </c>
      <c r="J12" t="s">
        <v>127</v>
      </c>
      <c r="K12" s="18"/>
    </row>
    <row r="13" spans="1:11" x14ac:dyDescent="0.25">
      <c r="B13" s="52">
        <v>1</v>
      </c>
      <c r="C13" t="s">
        <v>112</v>
      </c>
      <c r="D13" t="s">
        <v>130</v>
      </c>
      <c r="E13" s="12"/>
      <c r="F13" s="12" t="s">
        <v>114</v>
      </c>
      <c r="G13" s="8">
        <v>0</v>
      </c>
      <c r="H13" s="8"/>
      <c r="I13" s="8" t="s">
        <v>147</v>
      </c>
      <c r="J13" t="s">
        <v>127</v>
      </c>
      <c r="K13" s="18"/>
    </row>
    <row r="14" spans="1:11" x14ac:dyDescent="0.25">
      <c r="A14" t="s">
        <v>138</v>
      </c>
      <c r="B14" s="52">
        <v>1</v>
      </c>
      <c r="C14" t="s">
        <v>112</v>
      </c>
      <c r="D14" t="s">
        <v>131</v>
      </c>
      <c r="E14" s="12">
        <v>3</v>
      </c>
      <c r="F14" s="12" t="s">
        <v>114</v>
      </c>
      <c r="G14" s="8">
        <v>0</v>
      </c>
      <c r="H14" s="8" t="s">
        <v>209</v>
      </c>
      <c r="I14" s="8" t="s">
        <v>147</v>
      </c>
      <c r="K14" s="18" t="s">
        <v>95</v>
      </c>
    </row>
    <row r="15" spans="1:11" x14ac:dyDescent="0.25">
      <c r="A15" t="s">
        <v>139</v>
      </c>
      <c r="B15" s="52">
        <v>1</v>
      </c>
      <c r="C15" t="s">
        <v>119</v>
      </c>
      <c r="D15" t="s">
        <v>131</v>
      </c>
      <c r="E15" s="12">
        <v>2</v>
      </c>
      <c r="F15" s="12" t="s">
        <v>114</v>
      </c>
      <c r="G15" s="8">
        <v>0</v>
      </c>
      <c r="H15" s="8" t="s">
        <v>212</v>
      </c>
      <c r="I15" s="8" t="s">
        <v>152</v>
      </c>
      <c r="K15" s="18" t="s">
        <v>96</v>
      </c>
    </row>
    <row r="16" spans="1:11" x14ac:dyDescent="0.25">
      <c r="A16" t="s">
        <v>140</v>
      </c>
      <c r="B16" s="52">
        <v>1</v>
      </c>
      <c r="C16" t="s">
        <v>112</v>
      </c>
      <c r="D16" t="s">
        <v>131</v>
      </c>
      <c r="E16" s="12">
        <v>3</v>
      </c>
      <c r="F16" s="12" t="s">
        <v>114</v>
      </c>
      <c r="G16" s="8">
        <v>0</v>
      </c>
      <c r="H16" s="8" t="s">
        <v>209</v>
      </c>
      <c r="I16" s="8" t="s">
        <v>147</v>
      </c>
      <c r="K16" s="18" t="s">
        <v>97</v>
      </c>
    </row>
    <row r="17" spans="1:11" x14ac:dyDescent="0.25">
      <c r="A17" t="s">
        <v>265</v>
      </c>
      <c r="B17" s="52">
        <v>1</v>
      </c>
      <c r="C17" t="s">
        <v>128</v>
      </c>
      <c r="D17" t="s">
        <v>131</v>
      </c>
      <c r="E17" s="12">
        <v>5</v>
      </c>
      <c r="F17" s="12" t="s">
        <v>114</v>
      </c>
      <c r="G17" s="8">
        <v>0</v>
      </c>
      <c r="H17" s="8" t="s">
        <v>213</v>
      </c>
      <c r="I17" s="8" t="s">
        <v>153</v>
      </c>
      <c r="K17" s="18" t="s">
        <v>247</v>
      </c>
    </row>
    <row r="18" spans="1:11" x14ac:dyDescent="0.25">
      <c r="B18" s="52">
        <v>1</v>
      </c>
      <c r="C18" t="s">
        <v>128</v>
      </c>
      <c r="D18" t="s">
        <v>131</v>
      </c>
      <c r="E18" s="12"/>
      <c r="F18" s="12" t="s">
        <v>129</v>
      </c>
      <c r="G18" s="8">
        <v>0</v>
      </c>
      <c r="H18" s="8"/>
      <c r="I18" s="8" t="s">
        <v>152</v>
      </c>
      <c r="J18" t="s">
        <v>127</v>
      </c>
      <c r="K18" s="18"/>
    </row>
    <row r="19" spans="1:11" x14ac:dyDescent="0.25">
      <c r="A19" t="s">
        <v>266</v>
      </c>
      <c r="B19" s="52">
        <v>1</v>
      </c>
      <c r="C19" t="s">
        <v>128</v>
      </c>
      <c r="D19" t="s">
        <v>131</v>
      </c>
      <c r="E19" s="12">
        <v>3</v>
      </c>
      <c r="F19" s="12" t="s">
        <v>114</v>
      </c>
      <c r="G19" s="8">
        <v>0</v>
      </c>
      <c r="H19" s="8" t="s">
        <v>211</v>
      </c>
      <c r="I19" s="8" t="s">
        <v>153</v>
      </c>
      <c r="K19" s="18" t="s">
        <v>263</v>
      </c>
    </row>
    <row r="20" spans="1:11" x14ac:dyDescent="0.25">
      <c r="A20" t="s">
        <v>267</v>
      </c>
      <c r="B20" s="52">
        <v>1</v>
      </c>
      <c r="C20" t="s">
        <v>112</v>
      </c>
      <c r="D20" t="s">
        <v>132</v>
      </c>
      <c r="E20" s="12">
        <v>2</v>
      </c>
      <c r="F20" s="12" t="s">
        <v>114</v>
      </c>
      <c r="G20" s="8">
        <v>0</v>
      </c>
      <c r="H20" s="8" t="s">
        <v>213</v>
      </c>
      <c r="I20" s="8" t="s">
        <v>147</v>
      </c>
      <c r="K20" s="18" t="s">
        <v>98</v>
      </c>
    </row>
    <row r="21" spans="1:11" x14ac:dyDescent="0.25">
      <c r="A21" t="s">
        <v>268</v>
      </c>
      <c r="B21" s="52">
        <v>1</v>
      </c>
      <c r="C21" t="s">
        <v>112</v>
      </c>
      <c r="D21" t="s">
        <v>132</v>
      </c>
      <c r="E21" s="12">
        <v>3</v>
      </c>
      <c r="F21" s="12" t="s">
        <v>114</v>
      </c>
      <c r="G21" s="8">
        <v>0</v>
      </c>
      <c r="H21" s="8" t="s">
        <v>213</v>
      </c>
      <c r="I21" s="8" t="s">
        <v>153</v>
      </c>
      <c r="K21" s="18" t="s">
        <v>161</v>
      </c>
    </row>
    <row r="22" spans="1:11" x14ac:dyDescent="0.25">
      <c r="A22" t="s">
        <v>141</v>
      </c>
      <c r="B22" s="52">
        <v>1</v>
      </c>
      <c r="C22" t="s">
        <v>119</v>
      </c>
      <c r="D22" t="s">
        <v>132</v>
      </c>
      <c r="E22" s="12">
        <v>3</v>
      </c>
      <c r="F22" s="12" t="s">
        <v>114</v>
      </c>
      <c r="G22" s="8">
        <v>1</v>
      </c>
      <c r="H22" s="8" t="s">
        <v>212</v>
      </c>
      <c r="I22" s="8" t="s">
        <v>151</v>
      </c>
      <c r="K22" s="18" t="s">
        <v>99</v>
      </c>
    </row>
    <row r="23" spans="1:11" x14ac:dyDescent="0.25">
      <c r="A23" t="s">
        <v>269</v>
      </c>
      <c r="B23" s="52">
        <v>1</v>
      </c>
      <c r="C23" t="s">
        <v>128</v>
      </c>
      <c r="D23" t="s">
        <v>132</v>
      </c>
      <c r="E23" s="12">
        <v>3</v>
      </c>
      <c r="F23" s="12" t="s">
        <v>129</v>
      </c>
      <c r="G23" s="8">
        <v>0</v>
      </c>
      <c r="H23" s="8" t="s">
        <v>212</v>
      </c>
      <c r="I23" s="8" t="s">
        <v>151</v>
      </c>
      <c r="K23" s="18" t="s">
        <v>100</v>
      </c>
    </row>
    <row r="24" spans="1:11" x14ac:dyDescent="0.25">
      <c r="B24" s="52">
        <v>1</v>
      </c>
      <c r="C24" t="s">
        <v>119</v>
      </c>
      <c r="D24" t="s">
        <v>132</v>
      </c>
      <c r="E24" s="12"/>
      <c r="F24" s="12" t="s">
        <v>114</v>
      </c>
      <c r="G24" s="8">
        <v>0</v>
      </c>
      <c r="H24" s="8"/>
      <c r="I24" s="8" t="s">
        <v>156</v>
      </c>
      <c r="J24" t="s">
        <v>127</v>
      </c>
      <c r="K24" s="18"/>
    </row>
    <row r="25" spans="1:11" ht="14.25" customHeight="1" x14ac:dyDescent="0.25">
      <c r="A25" t="s">
        <v>229</v>
      </c>
      <c r="B25" s="52">
        <v>1</v>
      </c>
      <c r="C25" t="s">
        <v>119</v>
      </c>
      <c r="D25" t="s">
        <v>132</v>
      </c>
      <c r="E25" s="12"/>
      <c r="F25" s="12" t="s">
        <v>124</v>
      </c>
      <c r="G25" s="8">
        <v>0</v>
      </c>
      <c r="H25" s="8" t="s">
        <v>215</v>
      </c>
      <c r="I25" s="8" t="s">
        <v>149</v>
      </c>
      <c r="K25" s="18" t="s">
        <v>228</v>
      </c>
    </row>
    <row r="26" spans="1:11" x14ac:dyDescent="0.25">
      <c r="A26" t="s">
        <v>142</v>
      </c>
      <c r="B26" s="52">
        <v>1</v>
      </c>
      <c r="C26" t="s">
        <v>119</v>
      </c>
      <c r="D26" t="s">
        <v>133</v>
      </c>
      <c r="E26" s="12">
        <v>2</v>
      </c>
      <c r="F26" s="12" t="s">
        <v>114</v>
      </c>
      <c r="G26" s="8">
        <v>0</v>
      </c>
      <c r="H26" s="8" t="s">
        <v>212</v>
      </c>
      <c r="I26" s="8" t="s">
        <v>150</v>
      </c>
      <c r="K26" s="18" t="s">
        <v>101</v>
      </c>
    </row>
    <row r="27" spans="1:11" x14ac:dyDescent="0.25">
      <c r="A27" t="s">
        <v>143</v>
      </c>
      <c r="B27" s="52">
        <v>1</v>
      </c>
      <c r="C27" t="s">
        <v>119</v>
      </c>
      <c r="D27" t="s">
        <v>133</v>
      </c>
      <c r="E27" s="12">
        <v>5</v>
      </c>
      <c r="F27" s="12" t="s">
        <v>114</v>
      </c>
      <c r="G27" s="8">
        <v>0</v>
      </c>
      <c r="H27" s="8" t="s">
        <v>213</v>
      </c>
      <c r="I27" s="8" t="s">
        <v>147</v>
      </c>
      <c r="K27" s="18" t="s">
        <v>102</v>
      </c>
    </row>
    <row r="28" spans="1:11" x14ac:dyDescent="0.25">
      <c r="A28" t="s">
        <v>224</v>
      </c>
      <c r="B28" s="52">
        <v>1</v>
      </c>
      <c r="C28" t="s">
        <v>119</v>
      </c>
      <c r="D28" t="s">
        <v>133</v>
      </c>
      <c r="E28" s="12">
        <v>2</v>
      </c>
      <c r="F28" s="12" t="s">
        <v>155</v>
      </c>
      <c r="G28" s="8">
        <v>0</v>
      </c>
      <c r="H28" s="8" t="s">
        <v>215</v>
      </c>
      <c r="I28" s="8" t="s">
        <v>149</v>
      </c>
      <c r="K28" s="18" t="s">
        <v>226</v>
      </c>
    </row>
    <row r="29" spans="1:11" x14ac:dyDescent="0.25">
      <c r="B29" s="52">
        <v>1</v>
      </c>
      <c r="C29" t="s">
        <v>128</v>
      </c>
      <c r="D29" t="s">
        <v>133</v>
      </c>
      <c r="E29" s="12"/>
      <c r="F29" s="12" t="s">
        <v>114</v>
      </c>
      <c r="G29" s="8">
        <v>0</v>
      </c>
      <c r="H29" s="8"/>
      <c r="I29" s="8" t="s">
        <v>150</v>
      </c>
      <c r="K29" s="18" t="s">
        <v>294</v>
      </c>
    </row>
    <row r="30" spans="1:11" x14ac:dyDescent="0.25">
      <c r="A30" t="s">
        <v>225</v>
      </c>
      <c r="B30" s="52">
        <v>1</v>
      </c>
      <c r="C30" t="s">
        <v>119</v>
      </c>
      <c r="D30" t="s">
        <v>133</v>
      </c>
      <c r="E30" s="12">
        <v>3</v>
      </c>
      <c r="F30" s="12" t="s">
        <v>155</v>
      </c>
      <c r="G30" s="8">
        <v>1</v>
      </c>
      <c r="H30" s="8" t="s">
        <v>212</v>
      </c>
      <c r="I30" s="8" t="s">
        <v>149</v>
      </c>
      <c r="K30" s="18" t="s">
        <v>227</v>
      </c>
    </row>
    <row r="31" spans="1:11" x14ac:dyDescent="0.25">
      <c r="B31" s="52">
        <v>1</v>
      </c>
      <c r="C31" t="s">
        <v>112</v>
      </c>
      <c r="D31" t="s">
        <v>133</v>
      </c>
      <c r="E31" s="12"/>
      <c r="F31" s="12" t="s">
        <v>114</v>
      </c>
      <c r="G31" s="8">
        <v>0</v>
      </c>
      <c r="H31" s="8"/>
      <c r="I31" s="8" t="s">
        <v>149</v>
      </c>
      <c r="J31" t="s">
        <v>127</v>
      </c>
      <c r="K31" s="18"/>
    </row>
    <row r="32" spans="1:11" x14ac:dyDescent="0.25">
      <c r="B32" s="52">
        <v>1</v>
      </c>
      <c r="C32" t="s">
        <v>128</v>
      </c>
      <c r="D32" t="s">
        <v>133</v>
      </c>
      <c r="E32" s="12"/>
      <c r="F32" s="12" t="s">
        <v>129</v>
      </c>
      <c r="G32" s="8">
        <v>0</v>
      </c>
      <c r="H32" s="8"/>
      <c r="I32" s="8" t="s">
        <v>156</v>
      </c>
      <c r="J32" t="s">
        <v>127</v>
      </c>
      <c r="K32" s="18"/>
    </row>
    <row r="33" spans="1:11" x14ac:dyDescent="0.25">
      <c r="B33" s="52">
        <v>1</v>
      </c>
      <c r="C33" t="s">
        <v>119</v>
      </c>
      <c r="D33" t="s">
        <v>133</v>
      </c>
      <c r="E33" s="12"/>
      <c r="F33" s="12" t="s">
        <v>114</v>
      </c>
      <c r="G33" s="8">
        <v>0</v>
      </c>
      <c r="H33" s="8"/>
      <c r="I33" s="8" t="s">
        <v>156</v>
      </c>
      <c r="J33" t="s">
        <v>127</v>
      </c>
      <c r="K33" s="18"/>
    </row>
    <row r="34" spans="1:11" x14ac:dyDescent="0.25">
      <c r="A34" t="s">
        <v>144</v>
      </c>
      <c r="B34" s="52">
        <v>1</v>
      </c>
      <c r="C34" t="s">
        <v>119</v>
      </c>
      <c r="D34" t="s">
        <v>134</v>
      </c>
      <c r="E34" s="12">
        <v>3</v>
      </c>
      <c r="F34" s="12" t="s">
        <v>114</v>
      </c>
      <c r="G34" s="8">
        <v>0</v>
      </c>
      <c r="H34" s="8" t="s">
        <v>209</v>
      </c>
      <c r="I34" s="8" t="s">
        <v>150</v>
      </c>
      <c r="K34" s="18" t="s">
        <v>103</v>
      </c>
    </row>
    <row r="35" spans="1:11" x14ac:dyDescent="0.25">
      <c r="A35" t="s">
        <v>145</v>
      </c>
      <c r="B35" s="52">
        <v>1</v>
      </c>
      <c r="C35" t="s">
        <v>112</v>
      </c>
      <c r="D35" t="s">
        <v>134</v>
      </c>
      <c r="E35" s="12">
        <v>5</v>
      </c>
      <c r="F35" s="12" t="s">
        <v>114</v>
      </c>
      <c r="G35" s="8">
        <v>0</v>
      </c>
      <c r="H35" s="8" t="s">
        <v>214</v>
      </c>
      <c r="I35" s="8" t="s">
        <v>152</v>
      </c>
      <c r="K35" s="18" t="s">
        <v>104</v>
      </c>
    </row>
    <row r="36" spans="1:11" x14ac:dyDescent="0.25">
      <c r="A36" t="s">
        <v>146</v>
      </c>
      <c r="B36" s="52">
        <v>1</v>
      </c>
      <c r="C36" t="s">
        <v>119</v>
      </c>
      <c r="D36" t="s">
        <v>134</v>
      </c>
      <c r="E36" s="12">
        <v>2</v>
      </c>
      <c r="F36" s="12" t="s">
        <v>114</v>
      </c>
      <c r="G36" s="8">
        <v>1</v>
      </c>
      <c r="H36" s="8" t="s">
        <v>215</v>
      </c>
      <c r="I36" s="8" t="s">
        <v>149</v>
      </c>
      <c r="K36" s="18" t="s">
        <v>105</v>
      </c>
    </row>
    <row r="37" spans="1:11" x14ac:dyDescent="0.25">
      <c r="A37" t="s">
        <v>270</v>
      </c>
      <c r="B37" s="52">
        <v>1</v>
      </c>
      <c r="C37" t="s">
        <v>112</v>
      </c>
      <c r="D37" t="s">
        <v>134</v>
      </c>
      <c r="E37" s="12">
        <v>2</v>
      </c>
      <c r="F37" s="12" t="s">
        <v>114</v>
      </c>
      <c r="G37" s="8">
        <v>0</v>
      </c>
      <c r="H37" s="8" t="s">
        <v>212</v>
      </c>
      <c r="I37" s="8" t="s">
        <v>150</v>
      </c>
      <c r="K37" s="18" t="s">
        <v>257</v>
      </c>
    </row>
    <row r="38" spans="1:11" x14ac:dyDescent="0.25">
      <c r="B38" s="52">
        <v>1</v>
      </c>
      <c r="C38" t="s">
        <v>112</v>
      </c>
      <c r="D38" t="s">
        <v>134</v>
      </c>
      <c r="E38" s="12"/>
      <c r="F38" s="12" t="s">
        <v>114</v>
      </c>
      <c r="G38" s="8">
        <v>0</v>
      </c>
      <c r="H38" s="8"/>
      <c r="I38" s="8" t="s">
        <v>147</v>
      </c>
      <c r="J38" t="s">
        <v>127</v>
      </c>
      <c r="K38" s="18"/>
    </row>
    <row r="39" spans="1:11" x14ac:dyDescent="0.25">
      <c r="B39" s="52">
        <v>1</v>
      </c>
      <c r="C39" t="s">
        <v>128</v>
      </c>
      <c r="D39" t="s">
        <v>134</v>
      </c>
      <c r="E39" s="12"/>
      <c r="F39" s="12" t="s">
        <v>114</v>
      </c>
      <c r="G39" s="8">
        <v>0</v>
      </c>
      <c r="H39" s="8"/>
      <c r="I39" s="8" t="s">
        <v>156</v>
      </c>
      <c r="J39" t="s">
        <v>127</v>
      </c>
      <c r="K39" s="18"/>
    </row>
    <row r="40" spans="1:11" x14ac:dyDescent="0.25">
      <c r="A40" t="s">
        <v>154</v>
      </c>
      <c r="B40" s="52">
        <v>1</v>
      </c>
      <c r="C40" t="s">
        <v>119</v>
      </c>
      <c r="D40" t="s">
        <v>136</v>
      </c>
      <c r="E40" s="12">
        <v>2</v>
      </c>
      <c r="F40" s="12" t="s">
        <v>155</v>
      </c>
      <c r="G40" s="8">
        <v>0</v>
      </c>
      <c r="H40" s="8" t="s">
        <v>215</v>
      </c>
      <c r="I40" s="8" t="s">
        <v>149</v>
      </c>
      <c r="K40" s="18" t="s">
        <v>106</v>
      </c>
    </row>
    <row r="41" spans="1:11" x14ac:dyDescent="0.25">
      <c r="A41" t="s">
        <v>271</v>
      </c>
      <c r="B41" s="52">
        <v>1</v>
      </c>
      <c r="C41" t="s">
        <v>128</v>
      </c>
      <c r="D41" t="s">
        <v>136</v>
      </c>
      <c r="E41" s="12">
        <v>3</v>
      </c>
      <c r="F41" s="12" t="s">
        <v>114</v>
      </c>
      <c r="G41" s="8">
        <v>0</v>
      </c>
      <c r="H41" s="8" t="s">
        <v>215</v>
      </c>
      <c r="I41" s="8" t="s">
        <v>156</v>
      </c>
      <c r="K41" s="18" t="s">
        <v>107</v>
      </c>
    </row>
    <row r="42" spans="1:11" x14ac:dyDescent="0.25">
      <c r="A42" t="s">
        <v>272</v>
      </c>
      <c r="B42" s="52">
        <v>1</v>
      </c>
      <c r="C42" t="s">
        <v>112</v>
      </c>
      <c r="D42" t="s">
        <v>136</v>
      </c>
      <c r="E42" s="12">
        <v>3</v>
      </c>
      <c r="F42" s="12" t="s">
        <v>114</v>
      </c>
      <c r="G42" s="8">
        <v>0</v>
      </c>
      <c r="H42" s="8" t="s">
        <v>211</v>
      </c>
      <c r="I42" s="8" t="s">
        <v>147</v>
      </c>
      <c r="K42" s="18" t="s">
        <v>108</v>
      </c>
    </row>
    <row r="43" spans="1:11" x14ac:dyDescent="0.25">
      <c r="A43" t="s">
        <v>273</v>
      </c>
      <c r="B43" s="52">
        <v>1</v>
      </c>
      <c r="C43" t="s">
        <v>128</v>
      </c>
      <c r="D43" t="s">
        <v>136</v>
      </c>
      <c r="E43" s="12">
        <v>2</v>
      </c>
      <c r="F43" s="12" t="s">
        <v>114</v>
      </c>
      <c r="G43" s="8">
        <v>0</v>
      </c>
      <c r="H43" s="8" t="s">
        <v>212</v>
      </c>
      <c r="I43" s="8" t="s">
        <v>156</v>
      </c>
      <c r="K43" s="18" t="s">
        <v>261</v>
      </c>
    </row>
    <row r="44" spans="1:11" x14ac:dyDescent="0.25">
      <c r="B44" s="52">
        <v>1</v>
      </c>
      <c r="D44" t="s">
        <v>136</v>
      </c>
      <c r="E44" s="12"/>
      <c r="F44" s="12"/>
      <c r="G44" s="8">
        <v>0</v>
      </c>
      <c r="H44" s="8"/>
      <c r="I44" s="8"/>
      <c r="J44" t="s">
        <v>127</v>
      </c>
      <c r="K44" s="18"/>
    </row>
    <row r="45" spans="1:11" x14ac:dyDescent="0.25">
      <c r="B45" s="52">
        <v>1</v>
      </c>
      <c r="D45" t="s">
        <v>136</v>
      </c>
      <c r="E45" s="12"/>
      <c r="F45" s="12"/>
      <c r="G45" s="8">
        <v>0</v>
      </c>
      <c r="H45" s="8"/>
      <c r="I45" s="8"/>
      <c r="J45" t="s">
        <v>127</v>
      </c>
      <c r="K45" s="18"/>
    </row>
    <row r="46" spans="1:11" x14ac:dyDescent="0.25">
      <c r="A46" t="s">
        <v>157</v>
      </c>
      <c r="B46" s="52">
        <v>1</v>
      </c>
      <c r="C46" t="s">
        <v>119</v>
      </c>
      <c r="D46" t="s">
        <v>135</v>
      </c>
      <c r="E46" s="12">
        <v>3</v>
      </c>
      <c r="F46" s="12" t="s">
        <v>114</v>
      </c>
      <c r="G46" s="8">
        <v>1</v>
      </c>
      <c r="H46" s="8" t="s">
        <v>211</v>
      </c>
      <c r="I46" s="8" t="s">
        <v>156</v>
      </c>
      <c r="K46" s="18" t="s">
        <v>109</v>
      </c>
    </row>
    <row r="47" spans="1:11" x14ac:dyDescent="0.25">
      <c r="A47" t="s">
        <v>158</v>
      </c>
      <c r="B47" s="52">
        <v>1</v>
      </c>
      <c r="C47" t="s">
        <v>119</v>
      </c>
      <c r="D47" t="s">
        <v>135</v>
      </c>
      <c r="E47" s="12">
        <v>2</v>
      </c>
      <c r="F47" s="12" t="s">
        <v>114</v>
      </c>
      <c r="G47" s="8">
        <v>0</v>
      </c>
      <c r="H47" s="8" t="s">
        <v>213</v>
      </c>
      <c r="I47" s="8" t="s">
        <v>149</v>
      </c>
      <c r="K47" s="18" t="s">
        <v>162</v>
      </c>
    </row>
    <row r="48" spans="1:11" x14ac:dyDescent="0.25">
      <c r="A48" t="s">
        <v>159</v>
      </c>
      <c r="B48" s="52">
        <v>1</v>
      </c>
      <c r="C48" t="s">
        <v>128</v>
      </c>
      <c r="D48" t="s">
        <v>135</v>
      </c>
      <c r="E48" s="12">
        <v>4</v>
      </c>
      <c r="F48" s="12" t="s">
        <v>114</v>
      </c>
      <c r="G48" s="8">
        <v>0</v>
      </c>
      <c r="H48" s="8" t="s">
        <v>212</v>
      </c>
      <c r="I48" s="8" t="s">
        <v>152</v>
      </c>
      <c r="K48" s="18" t="s">
        <v>110</v>
      </c>
    </row>
    <row r="49" spans="1:11" x14ac:dyDescent="0.25">
      <c r="B49" s="52">
        <v>1</v>
      </c>
      <c r="C49" t="s">
        <v>112</v>
      </c>
      <c r="D49" t="s">
        <v>135</v>
      </c>
      <c r="E49" s="12"/>
      <c r="F49" s="12"/>
      <c r="G49" s="8">
        <v>0</v>
      </c>
      <c r="H49" s="8"/>
      <c r="I49" s="8" t="s">
        <v>149</v>
      </c>
      <c r="J49" t="s">
        <v>241</v>
      </c>
      <c r="K49" s="18"/>
    </row>
    <row r="50" spans="1:11" x14ac:dyDescent="0.25">
      <c r="A50" t="s">
        <v>296</v>
      </c>
      <c r="B50" s="52">
        <v>1</v>
      </c>
      <c r="C50" t="s">
        <v>119</v>
      </c>
      <c r="D50" t="s">
        <v>135</v>
      </c>
      <c r="E50" s="12">
        <v>2</v>
      </c>
      <c r="F50" s="12" t="s">
        <v>114</v>
      </c>
      <c r="G50" s="8">
        <v>1</v>
      </c>
      <c r="H50" s="8" t="s">
        <v>212</v>
      </c>
      <c r="I50" s="8" t="s">
        <v>150</v>
      </c>
      <c r="J50" s="8"/>
      <c r="K50" s="18" t="s">
        <v>295</v>
      </c>
    </row>
    <row r="51" spans="1:11" x14ac:dyDescent="0.25">
      <c r="B51" s="52">
        <v>1</v>
      </c>
      <c r="C51" t="s">
        <v>112</v>
      </c>
      <c r="D51" t="s">
        <v>135</v>
      </c>
      <c r="E51" s="12"/>
      <c r="F51" s="12"/>
      <c r="G51" s="8">
        <v>0</v>
      </c>
      <c r="H51" s="8"/>
      <c r="I51" s="8"/>
      <c r="J51" s="8"/>
      <c r="K51" s="18"/>
    </row>
    <row r="52" spans="1:11" x14ac:dyDescent="0.25">
      <c r="A52" t="s">
        <v>274</v>
      </c>
      <c r="B52" s="52">
        <v>1</v>
      </c>
      <c r="C52" t="s">
        <v>128</v>
      </c>
      <c r="D52" t="s">
        <v>137</v>
      </c>
      <c r="E52" s="12">
        <v>6</v>
      </c>
      <c r="F52" s="12" t="s">
        <v>114</v>
      </c>
      <c r="G52" s="8">
        <v>0</v>
      </c>
      <c r="H52" s="8" t="s">
        <v>210</v>
      </c>
      <c r="I52" s="8" t="s">
        <v>153</v>
      </c>
      <c r="K52" s="18" t="s">
        <v>111</v>
      </c>
    </row>
    <row r="53" spans="1:11" x14ac:dyDescent="0.25">
      <c r="B53" s="52">
        <v>1</v>
      </c>
      <c r="C53" t="s">
        <v>128</v>
      </c>
      <c r="D53" t="s">
        <v>137</v>
      </c>
      <c r="E53" s="12"/>
      <c r="F53" s="12"/>
      <c r="G53" s="8">
        <v>0</v>
      </c>
      <c r="H53" s="8"/>
      <c r="I53" s="8" t="s">
        <v>147</v>
      </c>
      <c r="J53" t="s">
        <v>127</v>
      </c>
      <c r="K53" s="18"/>
    </row>
    <row r="54" spans="1:11" x14ac:dyDescent="0.25">
      <c r="B54" s="52">
        <v>1</v>
      </c>
      <c r="C54" t="s">
        <v>119</v>
      </c>
      <c r="D54" t="s">
        <v>137</v>
      </c>
      <c r="E54" s="12"/>
      <c r="F54" s="12"/>
      <c r="G54" s="8">
        <v>1</v>
      </c>
      <c r="H54" s="8"/>
      <c r="I54" s="8" t="s">
        <v>153</v>
      </c>
      <c r="J54" t="s">
        <v>127</v>
      </c>
      <c r="K54" s="18"/>
    </row>
    <row r="55" spans="1:11" x14ac:dyDescent="0.25">
      <c r="A55" t="s">
        <v>322</v>
      </c>
      <c r="B55" s="52">
        <v>1</v>
      </c>
      <c r="C55" t="s">
        <v>128</v>
      </c>
      <c r="D55" t="s">
        <v>137</v>
      </c>
      <c r="E55" s="12">
        <v>5</v>
      </c>
      <c r="F55" s="12" t="s">
        <v>114</v>
      </c>
      <c r="G55" s="8">
        <v>0</v>
      </c>
      <c r="H55" s="8" t="s">
        <v>215</v>
      </c>
      <c r="I55" s="8" t="s">
        <v>153</v>
      </c>
      <c r="K55" s="18" t="s">
        <v>310</v>
      </c>
    </row>
    <row r="56" spans="1:11" x14ac:dyDescent="0.25">
      <c r="B56" s="52">
        <v>1</v>
      </c>
      <c r="D56" t="s">
        <v>137</v>
      </c>
      <c r="E56" s="12"/>
      <c r="F56" s="12"/>
      <c r="G56" s="8">
        <v>1</v>
      </c>
      <c r="H56" s="8"/>
      <c r="I56" s="8"/>
      <c r="J56" t="s">
        <v>127</v>
      </c>
      <c r="K56" s="18"/>
    </row>
    <row r="57" spans="1:11" x14ac:dyDescent="0.25">
      <c r="A57" t="s">
        <v>163</v>
      </c>
      <c r="B57" s="52">
        <v>2</v>
      </c>
      <c r="C57" t="s">
        <v>112</v>
      </c>
      <c r="D57" t="s">
        <v>113</v>
      </c>
      <c r="E57" s="12">
        <v>8</v>
      </c>
      <c r="F57" s="12" t="s">
        <v>114</v>
      </c>
      <c r="G57" s="8">
        <v>0</v>
      </c>
      <c r="H57" s="8" t="s">
        <v>214</v>
      </c>
      <c r="I57" s="8" t="s">
        <v>147</v>
      </c>
      <c r="K57" s="18" t="s">
        <v>217</v>
      </c>
    </row>
    <row r="58" spans="1:11" x14ac:dyDescent="0.25">
      <c r="A58" t="s">
        <v>275</v>
      </c>
      <c r="B58" s="52">
        <v>2</v>
      </c>
      <c r="C58" t="s">
        <v>119</v>
      </c>
      <c r="D58" t="s">
        <v>113</v>
      </c>
      <c r="E58" s="12">
        <v>6</v>
      </c>
      <c r="F58" s="12" t="s">
        <v>114</v>
      </c>
      <c r="G58" s="8">
        <v>1</v>
      </c>
      <c r="H58" s="8" t="s">
        <v>212</v>
      </c>
      <c r="I58" s="8" t="s">
        <v>147</v>
      </c>
      <c r="K58" s="18" t="s">
        <v>207</v>
      </c>
    </row>
    <row r="59" spans="1:11" x14ac:dyDescent="0.25">
      <c r="B59" s="52">
        <v>2</v>
      </c>
      <c r="D59" t="s">
        <v>113</v>
      </c>
      <c r="E59" s="12"/>
      <c r="F59" s="12"/>
      <c r="G59" s="8">
        <v>0</v>
      </c>
      <c r="H59" s="8"/>
      <c r="I59" s="8" t="s">
        <v>153</v>
      </c>
      <c r="J59" t="s">
        <v>127</v>
      </c>
      <c r="K59" s="18"/>
    </row>
    <row r="60" spans="1:11" x14ac:dyDescent="0.25">
      <c r="B60" s="52">
        <v>2</v>
      </c>
      <c r="D60" t="s">
        <v>113</v>
      </c>
      <c r="E60" s="12"/>
      <c r="F60" s="12"/>
      <c r="G60" s="8">
        <v>0</v>
      </c>
      <c r="H60" s="8"/>
      <c r="I60" s="8" t="s">
        <v>149</v>
      </c>
      <c r="J60" t="s">
        <v>127</v>
      </c>
      <c r="K60" s="18"/>
    </row>
    <row r="61" spans="1:11" x14ac:dyDescent="0.25">
      <c r="B61" s="52">
        <v>2</v>
      </c>
      <c r="D61" t="s">
        <v>113</v>
      </c>
      <c r="E61" s="12"/>
      <c r="F61" s="12"/>
      <c r="G61" s="8">
        <v>0</v>
      </c>
      <c r="H61" s="8"/>
      <c r="I61" s="8" t="s">
        <v>156</v>
      </c>
      <c r="J61" t="s">
        <v>127</v>
      </c>
      <c r="K61" s="18"/>
    </row>
    <row r="62" spans="1:11" x14ac:dyDescent="0.25">
      <c r="A62" t="s">
        <v>165</v>
      </c>
      <c r="B62" s="52">
        <v>2</v>
      </c>
      <c r="C62" t="s">
        <v>119</v>
      </c>
      <c r="D62" t="s">
        <v>130</v>
      </c>
      <c r="E62" s="12">
        <v>3</v>
      </c>
      <c r="F62" s="12" t="s">
        <v>114</v>
      </c>
      <c r="G62" s="8">
        <v>0</v>
      </c>
      <c r="H62" s="8" t="s">
        <v>215</v>
      </c>
      <c r="I62" s="8" t="s">
        <v>150</v>
      </c>
      <c r="K62" s="18" t="s">
        <v>164</v>
      </c>
    </row>
    <row r="63" spans="1:11" x14ac:dyDescent="0.25">
      <c r="A63" t="s">
        <v>166</v>
      </c>
      <c r="B63" s="52">
        <v>2</v>
      </c>
      <c r="C63" t="s">
        <v>112</v>
      </c>
      <c r="D63" t="s">
        <v>130</v>
      </c>
      <c r="E63" s="12">
        <v>8</v>
      </c>
      <c r="F63" s="12" t="s">
        <v>114</v>
      </c>
      <c r="G63" s="8">
        <v>0</v>
      </c>
      <c r="H63" s="8" t="s">
        <v>209</v>
      </c>
      <c r="I63" s="8" t="s">
        <v>147</v>
      </c>
      <c r="K63" s="18" t="s">
        <v>218</v>
      </c>
    </row>
    <row r="64" spans="1:11" x14ac:dyDescent="0.25">
      <c r="A64" t="s">
        <v>276</v>
      </c>
      <c r="B64" s="52">
        <v>2</v>
      </c>
      <c r="C64" t="s">
        <v>128</v>
      </c>
      <c r="D64" t="s">
        <v>130</v>
      </c>
      <c r="E64" s="12">
        <v>5</v>
      </c>
      <c r="F64" s="12" t="s">
        <v>114</v>
      </c>
      <c r="G64" s="8">
        <v>0</v>
      </c>
      <c r="H64" s="8" t="s">
        <v>210</v>
      </c>
      <c r="I64" s="8" t="s">
        <v>153</v>
      </c>
      <c r="K64" s="18" t="s">
        <v>223</v>
      </c>
    </row>
    <row r="65" spans="1:11" x14ac:dyDescent="0.25">
      <c r="B65" s="52">
        <v>2</v>
      </c>
      <c r="D65" t="s">
        <v>130</v>
      </c>
      <c r="E65" s="12"/>
      <c r="F65" s="12"/>
      <c r="G65" s="8">
        <v>0</v>
      </c>
      <c r="H65" s="8"/>
      <c r="I65" s="8" t="s">
        <v>151</v>
      </c>
      <c r="J65" t="s">
        <v>127</v>
      </c>
      <c r="K65" s="18"/>
    </row>
    <row r="66" spans="1:11" x14ac:dyDescent="0.25">
      <c r="A66" t="s">
        <v>221</v>
      </c>
      <c r="B66" s="52">
        <v>2</v>
      </c>
      <c r="C66" t="s">
        <v>119</v>
      </c>
      <c r="D66" t="s">
        <v>130</v>
      </c>
      <c r="E66" s="12">
        <v>6</v>
      </c>
      <c r="F66" s="12" t="s">
        <v>114</v>
      </c>
      <c r="G66" s="8">
        <v>0</v>
      </c>
      <c r="H66" s="8" t="s">
        <v>209</v>
      </c>
      <c r="I66" s="8" t="s">
        <v>147</v>
      </c>
      <c r="K66" s="18" t="s">
        <v>222</v>
      </c>
    </row>
    <row r="67" spans="1:11" x14ac:dyDescent="0.25">
      <c r="A67" t="s">
        <v>168</v>
      </c>
      <c r="B67" s="52">
        <v>2</v>
      </c>
      <c r="C67" t="s">
        <v>128</v>
      </c>
      <c r="D67" t="s">
        <v>131</v>
      </c>
      <c r="E67" s="12">
        <v>4</v>
      </c>
      <c r="F67" s="12" t="s">
        <v>114</v>
      </c>
      <c r="G67" s="8">
        <v>0</v>
      </c>
      <c r="H67" s="8" t="s">
        <v>212</v>
      </c>
      <c r="I67" s="8" t="s">
        <v>152</v>
      </c>
      <c r="K67" s="18" t="s">
        <v>167</v>
      </c>
    </row>
    <row r="68" spans="1:11" x14ac:dyDescent="0.25">
      <c r="A68" t="s">
        <v>169</v>
      </c>
      <c r="B68" s="52">
        <v>2</v>
      </c>
      <c r="C68" t="s">
        <v>112</v>
      </c>
      <c r="D68" t="s">
        <v>131</v>
      </c>
      <c r="E68" s="12">
        <v>8</v>
      </c>
      <c r="F68" s="12" t="s">
        <v>114</v>
      </c>
      <c r="G68" s="8">
        <v>0</v>
      </c>
      <c r="H68" s="8" t="s">
        <v>212</v>
      </c>
      <c r="I68" s="8" t="s">
        <v>147</v>
      </c>
      <c r="K68" s="18" t="s">
        <v>216</v>
      </c>
    </row>
    <row r="69" spans="1:11" x14ac:dyDescent="0.25">
      <c r="B69" s="52">
        <v>2</v>
      </c>
      <c r="D69" t="s">
        <v>131</v>
      </c>
      <c r="E69" s="12"/>
      <c r="F69" s="12"/>
      <c r="G69" s="8">
        <v>0</v>
      </c>
      <c r="H69" s="8"/>
      <c r="I69" s="8" t="s">
        <v>150</v>
      </c>
      <c r="J69" t="s">
        <v>127</v>
      </c>
      <c r="K69" s="18"/>
    </row>
    <row r="70" spans="1:11" x14ac:dyDescent="0.25">
      <c r="A70" t="s">
        <v>277</v>
      </c>
      <c r="B70" s="52">
        <v>2</v>
      </c>
      <c r="C70" t="s">
        <v>128</v>
      </c>
      <c r="D70" t="s">
        <v>131</v>
      </c>
      <c r="E70" s="12">
        <v>4</v>
      </c>
      <c r="F70" s="12" t="s">
        <v>114</v>
      </c>
      <c r="G70" s="8">
        <v>0</v>
      </c>
      <c r="H70" s="8" t="s">
        <v>213</v>
      </c>
      <c r="I70" s="8" t="s">
        <v>153</v>
      </c>
      <c r="K70" s="18" t="s">
        <v>262</v>
      </c>
    </row>
    <row r="71" spans="1:11" x14ac:dyDescent="0.25">
      <c r="A71" t="s">
        <v>278</v>
      </c>
      <c r="B71" s="52">
        <v>2</v>
      </c>
      <c r="C71" t="s">
        <v>119</v>
      </c>
      <c r="D71" t="s">
        <v>131</v>
      </c>
      <c r="E71" s="12">
        <v>6</v>
      </c>
      <c r="F71" s="12" t="s">
        <v>114</v>
      </c>
      <c r="G71" s="8">
        <v>1</v>
      </c>
      <c r="H71" s="8" t="s">
        <v>212</v>
      </c>
      <c r="I71" s="8" t="s">
        <v>147</v>
      </c>
      <c r="K71" s="18" t="s">
        <v>236</v>
      </c>
    </row>
    <row r="72" spans="1:11" x14ac:dyDescent="0.25">
      <c r="A72" t="s">
        <v>279</v>
      </c>
      <c r="B72" s="52">
        <v>2</v>
      </c>
      <c r="C72" t="s">
        <v>119</v>
      </c>
      <c r="D72" t="s">
        <v>132</v>
      </c>
      <c r="E72" s="12">
        <v>5</v>
      </c>
      <c r="F72" s="12" t="s">
        <v>114</v>
      </c>
      <c r="G72" s="8">
        <v>1</v>
      </c>
      <c r="H72" s="8" t="s">
        <v>213</v>
      </c>
      <c r="I72" s="8" t="s">
        <v>156</v>
      </c>
      <c r="K72" s="18" t="s">
        <v>171</v>
      </c>
    </row>
    <row r="73" spans="1:11" x14ac:dyDescent="0.25">
      <c r="A73" t="s">
        <v>280</v>
      </c>
      <c r="B73" s="52">
        <v>2</v>
      </c>
      <c r="C73" t="s">
        <v>112</v>
      </c>
      <c r="D73" t="s">
        <v>132</v>
      </c>
      <c r="E73" s="12">
        <v>4</v>
      </c>
      <c r="F73" s="12" t="s">
        <v>114</v>
      </c>
      <c r="G73" s="8">
        <v>0</v>
      </c>
      <c r="H73" s="8" t="s">
        <v>212</v>
      </c>
      <c r="I73" s="8" t="s">
        <v>150</v>
      </c>
      <c r="K73" s="18" t="s">
        <v>170</v>
      </c>
    </row>
    <row r="74" spans="1:11" x14ac:dyDescent="0.25">
      <c r="B74" s="52">
        <v>2</v>
      </c>
      <c r="D74" t="s">
        <v>132</v>
      </c>
      <c r="E74" s="12"/>
      <c r="F74" s="12"/>
      <c r="G74" s="8">
        <v>0</v>
      </c>
      <c r="H74" s="8"/>
      <c r="I74" s="8" t="s">
        <v>153</v>
      </c>
      <c r="J74" t="s">
        <v>127</v>
      </c>
      <c r="K74" s="18"/>
    </row>
    <row r="75" spans="1:11" x14ac:dyDescent="0.25">
      <c r="B75" s="52">
        <v>2</v>
      </c>
      <c r="D75" t="s">
        <v>132</v>
      </c>
      <c r="E75" s="12"/>
      <c r="F75" s="12"/>
      <c r="G75" s="8">
        <v>0</v>
      </c>
      <c r="H75" s="8"/>
      <c r="I75" s="8" t="s">
        <v>156</v>
      </c>
      <c r="J75" t="s">
        <v>127</v>
      </c>
      <c r="K75" s="18"/>
    </row>
    <row r="76" spans="1:11" x14ac:dyDescent="0.25">
      <c r="B76" s="52">
        <v>2</v>
      </c>
      <c r="D76" t="s">
        <v>132</v>
      </c>
      <c r="E76" s="12"/>
      <c r="F76" s="12"/>
      <c r="G76" s="8">
        <v>0</v>
      </c>
      <c r="H76" s="8"/>
      <c r="I76" s="8" t="s">
        <v>152</v>
      </c>
      <c r="J76" t="s">
        <v>127</v>
      </c>
      <c r="K76" s="18"/>
    </row>
    <row r="77" spans="1:11" x14ac:dyDescent="0.25">
      <c r="A77" t="s">
        <v>281</v>
      </c>
      <c r="B77" s="52">
        <v>2</v>
      </c>
      <c r="C77" t="s">
        <v>128</v>
      </c>
      <c r="D77" t="s">
        <v>133</v>
      </c>
      <c r="E77" s="12">
        <v>5</v>
      </c>
      <c r="F77" s="12" t="s">
        <v>114</v>
      </c>
      <c r="G77" s="8">
        <v>0</v>
      </c>
      <c r="H77" s="8" t="s">
        <v>213</v>
      </c>
      <c r="I77" s="8" t="s">
        <v>153</v>
      </c>
      <c r="K77" s="18" t="s">
        <v>183</v>
      </c>
    </row>
    <row r="78" spans="1:11" x14ac:dyDescent="0.25">
      <c r="A78" t="s">
        <v>238</v>
      </c>
      <c r="B78" s="52">
        <v>2</v>
      </c>
      <c r="C78" t="s">
        <v>119</v>
      </c>
      <c r="D78" t="s">
        <v>133</v>
      </c>
      <c r="E78" s="12">
        <v>3</v>
      </c>
      <c r="F78" s="12" t="s">
        <v>114</v>
      </c>
      <c r="G78" s="8">
        <v>1</v>
      </c>
      <c r="H78" s="8" t="s">
        <v>213</v>
      </c>
      <c r="I78" s="8" t="s">
        <v>149</v>
      </c>
      <c r="K78" s="18" t="s">
        <v>237</v>
      </c>
    </row>
    <row r="79" spans="1:11" x14ac:dyDescent="0.25">
      <c r="A79" t="s">
        <v>182</v>
      </c>
      <c r="B79" s="52">
        <v>2</v>
      </c>
      <c r="C79" t="s">
        <v>119</v>
      </c>
      <c r="D79" t="s">
        <v>133</v>
      </c>
      <c r="E79" s="12">
        <v>3</v>
      </c>
      <c r="F79" s="12" t="s">
        <v>114</v>
      </c>
      <c r="G79" s="8">
        <v>0</v>
      </c>
      <c r="H79" s="8" t="s">
        <v>212</v>
      </c>
      <c r="I79" s="8" t="s">
        <v>150</v>
      </c>
      <c r="K79" s="18" t="s">
        <v>172</v>
      </c>
    </row>
    <row r="80" spans="1:11" x14ac:dyDescent="0.25">
      <c r="A80" t="s">
        <v>181</v>
      </c>
      <c r="B80" s="52">
        <v>2</v>
      </c>
      <c r="C80" t="s">
        <v>119</v>
      </c>
      <c r="D80" t="s">
        <v>133</v>
      </c>
      <c r="E80" s="12">
        <v>4</v>
      </c>
      <c r="F80" s="12" t="s">
        <v>114</v>
      </c>
      <c r="G80" s="8">
        <v>0</v>
      </c>
      <c r="H80" s="8" t="s">
        <v>212</v>
      </c>
      <c r="I80" s="8" t="s">
        <v>150</v>
      </c>
      <c r="K80" s="18" t="s">
        <v>173</v>
      </c>
    </row>
    <row r="81" spans="1:11" x14ac:dyDescent="0.25">
      <c r="B81" s="52">
        <v>2</v>
      </c>
      <c r="C81" t="s">
        <v>112</v>
      </c>
      <c r="D81" t="s">
        <v>133</v>
      </c>
      <c r="E81" s="12"/>
      <c r="F81" s="12"/>
      <c r="G81" s="8">
        <v>0</v>
      </c>
      <c r="H81" s="8"/>
      <c r="I81" s="8" t="s">
        <v>156</v>
      </c>
      <c r="J81" t="s">
        <v>127</v>
      </c>
      <c r="K81" s="18"/>
    </row>
    <row r="82" spans="1:11" x14ac:dyDescent="0.25">
      <c r="B82" s="52">
        <v>2</v>
      </c>
      <c r="C82" t="s">
        <v>112</v>
      </c>
      <c r="D82" t="s">
        <v>133</v>
      </c>
      <c r="E82" s="12"/>
      <c r="F82" s="12"/>
      <c r="G82" s="8">
        <v>0</v>
      </c>
      <c r="H82" s="8"/>
      <c r="I82" s="8" t="s">
        <v>147</v>
      </c>
      <c r="J82" t="s">
        <v>127</v>
      </c>
      <c r="K82" s="18"/>
    </row>
    <row r="83" spans="1:11" x14ac:dyDescent="0.25">
      <c r="A83" t="s">
        <v>282</v>
      </c>
      <c r="B83" s="52">
        <v>2</v>
      </c>
      <c r="C83" t="s">
        <v>119</v>
      </c>
      <c r="D83" t="s">
        <v>133</v>
      </c>
      <c r="E83" s="12">
        <v>5</v>
      </c>
      <c r="F83" s="12" t="s">
        <v>114</v>
      </c>
      <c r="G83" s="8">
        <v>1</v>
      </c>
      <c r="H83" s="8" t="s">
        <v>210</v>
      </c>
      <c r="I83" s="8" t="s">
        <v>156</v>
      </c>
      <c r="K83" s="18" t="s">
        <v>256</v>
      </c>
    </row>
    <row r="84" spans="1:11" x14ac:dyDescent="0.25">
      <c r="A84" t="s">
        <v>283</v>
      </c>
      <c r="B84" s="52">
        <v>2</v>
      </c>
      <c r="C84" t="s">
        <v>119</v>
      </c>
      <c r="D84" t="s">
        <v>134</v>
      </c>
      <c r="E84" s="12">
        <v>7</v>
      </c>
      <c r="F84" s="12" t="s">
        <v>114</v>
      </c>
      <c r="G84" s="8">
        <v>1</v>
      </c>
      <c r="H84" s="8" t="s">
        <v>211</v>
      </c>
      <c r="I84" s="8" t="s">
        <v>153</v>
      </c>
      <c r="K84" s="18" t="s">
        <v>174</v>
      </c>
    </row>
    <row r="85" spans="1:11" x14ac:dyDescent="0.25">
      <c r="A85" t="s">
        <v>284</v>
      </c>
      <c r="B85" s="52">
        <v>2</v>
      </c>
      <c r="C85" t="s">
        <v>112</v>
      </c>
      <c r="D85" t="s">
        <v>134</v>
      </c>
      <c r="E85" s="12">
        <v>4</v>
      </c>
      <c r="F85" s="12" t="s">
        <v>114</v>
      </c>
      <c r="G85" s="8">
        <v>0</v>
      </c>
      <c r="H85" s="8" t="s">
        <v>210</v>
      </c>
      <c r="I85" s="8" t="s">
        <v>150</v>
      </c>
      <c r="K85" s="18" t="s">
        <v>175</v>
      </c>
    </row>
    <row r="86" spans="1:11" x14ac:dyDescent="0.25">
      <c r="A86" t="s">
        <v>285</v>
      </c>
      <c r="B86" s="52">
        <v>2</v>
      </c>
      <c r="C86" t="s">
        <v>112</v>
      </c>
      <c r="D86" t="s">
        <v>134</v>
      </c>
      <c r="E86" s="12">
        <v>5</v>
      </c>
      <c r="F86" s="12" t="s">
        <v>114</v>
      </c>
      <c r="G86" s="8">
        <v>0</v>
      </c>
      <c r="H86" s="8" t="s">
        <v>214</v>
      </c>
      <c r="I86" s="8" t="s">
        <v>152</v>
      </c>
      <c r="K86" s="18" t="s">
        <v>176</v>
      </c>
    </row>
    <row r="87" spans="1:11" x14ac:dyDescent="0.25">
      <c r="A87" t="s">
        <v>286</v>
      </c>
      <c r="B87" s="52">
        <v>2</v>
      </c>
      <c r="C87" t="s">
        <v>128</v>
      </c>
      <c r="D87" t="s">
        <v>134</v>
      </c>
      <c r="E87" s="12">
        <v>4</v>
      </c>
      <c r="F87" s="12" t="s">
        <v>129</v>
      </c>
      <c r="G87" s="8">
        <v>0</v>
      </c>
      <c r="H87" s="8" t="s">
        <v>212</v>
      </c>
      <c r="I87" s="8" t="s">
        <v>151</v>
      </c>
      <c r="K87" s="18" t="s">
        <v>177</v>
      </c>
    </row>
    <row r="88" spans="1:11" x14ac:dyDescent="0.25">
      <c r="B88" s="52">
        <v>2</v>
      </c>
      <c r="D88" t="s">
        <v>134</v>
      </c>
      <c r="E88" s="12"/>
      <c r="F88" s="12"/>
      <c r="G88" s="8">
        <v>0</v>
      </c>
      <c r="H88" s="8"/>
      <c r="I88" s="8" t="s">
        <v>147</v>
      </c>
      <c r="J88" t="s">
        <v>127</v>
      </c>
      <c r="K88" s="18"/>
    </row>
    <row r="89" spans="1:11" x14ac:dyDescent="0.25">
      <c r="A89" t="s">
        <v>287</v>
      </c>
      <c r="B89" s="52">
        <v>2</v>
      </c>
      <c r="C89" t="s">
        <v>119</v>
      </c>
      <c r="D89" t="s">
        <v>136</v>
      </c>
      <c r="E89" s="12">
        <v>6</v>
      </c>
      <c r="F89" s="12" t="s">
        <v>114</v>
      </c>
      <c r="G89" s="8">
        <v>0</v>
      </c>
      <c r="H89" s="8" t="s">
        <v>210</v>
      </c>
      <c r="I89" s="8" t="s">
        <v>153</v>
      </c>
      <c r="K89" s="18" t="s">
        <v>219</v>
      </c>
    </row>
    <row r="90" spans="1:11" x14ac:dyDescent="0.25">
      <c r="A90" t="s">
        <v>288</v>
      </c>
      <c r="B90" s="52">
        <v>2</v>
      </c>
      <c r="C90" t="s">
        <v>128</v>
      </c>
      <c r="D90" t="s">
        <v>136</v>
      </c>
      <c r="E90" s="12">
        <v>5</v>
      </c>
      <c r="F90" s="12" t="s">
        <v>129</v>
      </c>
      <c r="G90" s="8">
        <v>0</v>
      </c>
      <c r="H90" s="8" t="s">
        <v>215</v>
      </c>
      <c r="I90" s="8" t="s">
        <v>156</v>
      </c>
      <c r="K90" s="18" t="s">
        <v>220</v>
      </c>
    </row>
    <row r="91" spans="1:11" x14ac:dyDescent="0.25">
      <c r="B91" s="52">
        <v>2</v>
      </c>
      <c r="D91" t="s">
        <v>136</v>
      </c>
      <c r="E91" s="12"/>
      <c r="F91" s="12"/>
      <c r="G91" s="8">
        <v>0</v>
      </c>
      <c r="H91" s="8"/>
      <c r="I91" s="8" t="s">
        <v>149</v>
      </c>
      <c r="J91" t="s">
        <v>127</v>
      </c>
      <c r="K91" s="18"/>
    </row>
    <row r="92" spans="1:11" x14ac:dyDescent="0.25">
      <c r="B92" s="52">
        <v>2</v>
      </c>
      <c r="D92" t="s">
        <v>136</v>
      </c>
      <c r="E92" s="12"/>
      <c r="F92" s="12"/>
      <c r="G92" s="8">
        <v>0</v>
      </c>
      <c r="H92" s="8"/>
      <c r="I92" s="8" t="s">
        <v>150</v>
      </c>
      <c r="J92" t="s">
        <v>127</v>
      </c>
      <c r="K92" s="18"/>
    </row>
    <row r="93" spans="1:11" x14ac:dyDescent="0.25">
      <c r="A93" t="s">
        <v>289</v>
      </c>
      <c r="B93" s="52">
        <v>2</v>
      </c>
      <c r="C93" t="s">
        <v>119</v>
      </c>
      <c r="D93" t="s">
        <v>135</v>
      </c>
      <c r="E93" s="12">
        <v>4</v>
      </c>
      <c r="F93" s="12" t="s">
        <v>114</v>
      </c>
      <c r="G93" s="8">
        <v>0</v>
      </c>
      <c r="H93" s="8" t="s">
        <v>212</v>
      </c>
      <c r="I93" s="8" t="s">
        <v>149</v>
      </c>
      <c r="K93" s="18" t="s">
        <v>178</v>
      </c>
    </row>
    <row r="94" spans="1:11" x14ac:dyDescent="0.25">
      <c r="B94" s="52">
        <v>2</v>
      </c>
      <c r="D94" t="s">
        <v>135</v>
      </c>
      <c r="E94" s="12"/>
      <c r="F94" s="12"/>
      <c r="G94" s="8">
        <v>0</v>
      </c>
      <c r="H94" s="8"/>
      <c r="I94" s="8" t="s">
        <v>147</v>
      </c>
      <c r="J94" t="s">
        <v>127</v>
      </c>
      <c r="K94" s="18"/>
    </row>
    <row r="95" spans="1:11" x14ac:dyDescent="0.25">
      <c r="B95" s="52">
        <v>2</v>
      </c>
      <c r="D95" t="s">
        <v>135</v>
      </c>
      <c r="E95" s="12"/>
      <c r="F95" s="12"/>
      <c r="G95" s="8">
        <v>0</v>
      </c>
      <c r="H95" s="8"/>
      <c r="I95" s="8" t="s">
        <v>149</v>
      </c>
      <c r="J95" t="s">
        <v>240</v>
      </c>
      <c r="K95" s="18"/>
    </row>
    <row r="96" spans="1:11" x14ac:dyDescent="0.25">
      <c r="B96" s="52">
        <v>2</v>
      </c>
      <c r="D96" t="s">
        <v>135</v>
      </c>
      <c r="E96" s="12"/>
      <c r="F96" s="12"/>
      <c r="G96" s="8">
        <v>0</v>
      </c>
      <c r="H96" s="8"/>
      <c r="I96" s="8" t="s">
        <v>150</v>
      </c>
      <c r="J96" t="s">
        <v>127</v>
      </c>
      <c r="K96" s="18"/>
    </row>
    <row r="97" spans="1:11" x14ac:dyDescent="0.25">
      <c r="A97" t="s">
        <v>184</v>
      </c>
      <c r="B97" s="52">
        <v>2</v>
      </c>
      <c r="C97" t="s">
        <v>119</v>
      </c>
      <c r="D97" t="s">
        <v>137</v>
      </c>
      <c r="E97" s="12">
        <v>3</v>
      </c>
      <c r="F97" s="12" t="s">
        <v>114</v>
      </c>
      <c r="G97" s="8">
        <v>0</v>
      </c>
      <c r="H97" s="8" t="s">
        <v>212</v>
      </c>
      <c r="I97" s="8" t="s">
        <v>156</v>
      </c>
      <c r="K97" s="18" t="s">
        <v>206</v>
      </c>
    </row>
    <row r="98" spans="1:11" x14ac:dyDescent="0.25">
      <c r="A98" t="s">
        <v>185</v>
      </c>
      <c r="B98" s="52">
        <v>2</v>
      </c>
      <c r="C98" t="s">
        <v>128</v>
      </c>
      <c r="D98" t="s">
        <v>137</v>
      </c>
      <c r="E98" s="12">
        <v>6</v>
      </c>
      <c r="F98" s="12" t="s">
        <v>114</v>
      </c>
      <c r="G98" s="8">
        <v>0</v>
      </c>
      <c r="H98" s="8" t="s">
        <v>215</v>
      </c>
      <c r="I98" s="8" t="s">
        <v>153</v>
      </c>
      <c r="K98" s="18" t="s">
        <v>179</v>
      </c>
    </row>
    <row r="99" spans="1:11" x14ac:dyDescent="0.25">
      <c r="A99" t="s">
        <v>186</v>
      </c>
      <c r="B99" s="52">
        <v>2</v>
      </c>
      <c r="C99" t="s">
        <v>128</v>
      </c>
      <c r="D99" t="s">
        <v>137</v>
      </c>
      <c r="E99" s="12">
        <v>4</v>
      </c>
      <c r="F99" s="12" t="s">
        <v>129</v>
      </c>
      <c r="G99" s="8">
        <v>0</v>
      </c>
      <c r="H99" s="8" t="s">
        <v>215</v>
      </c>
      <c r="I99" s="8" t="s">
        <v>153</v>
      </c>
      <c r="K99" s="18" t="s">
        <v>180</v>
      </c>
    </row>
    <row r="100" spans="1:11" x14ac:dyDescent="0.25">
      <c r="B100" s="52">
        <v>2</v>
      </c>
      <c r="D100" t="s">
        <v>137</v>
      </c>
      <c r="E100" s="12"/>
      <c r="F100" s="12"/>
      <c r="G100" s="8">
        <v>0</v>
      </c>
      <c r="H100" s="8"/>
      <c r="I100" s="8" t="s">
        <v>147</v>
      </c>
      <c r="J100" t="s">
        <v>127</v>
      </c>
      <c r="K100" s="18"/>
    </row>
    <row r="101" spans="1:11" x14ac:dyDescent="0.25">
      <c r="B101" s="52">
        <v>3</v>
      </c>
      <c r="D101" t="s">
        <v>113</v>
      </c>
      <c r="E101" s="12"/>
      <c r="F101" s="12"/>
      <c r="G101" s="8">
        <v>0</v>
      </c>
      <c r="H101" s="8"/>
      <c r="I101" s="8" t="s">
        <v>150</v>
      </c>
      <c r="J101" t="s">
        <v>127</v>
      </c>
      <c r="K101" s="18"/>
    </row>
    <row r="102" spans="1:11" x14ac:dyDescent="0.25">
      <c r="B102" s="52">
        <v>3</v>
      </c>
      <c r="D102" t="s">
        <v>113</v>
      </c>
      <c r="E102" s="12"/>
      <c r="F102" s="12"/>
      <c r="G102" s="8">
        <v>0</v>
      </c>
      <c r="H102" s="8"/>
      <c r="I102" s="8" t="s">
        <v>147</v>
      </c>
      <c r="J102" t="s">
        <v>127</v>
      </c>
      <c r="K102" s="18"/>
    </row>
    <row r="103" spans="1:11" x14ac:dyDescent="0.25">
      <c r="A103" t="s">
        <v>191</v>
      </c>
      <c r="B103" s="52">
        <v>3</v>
      </c>
      <c r="C103" t="s">
        <v>119</v>
      </c>
      <c r="D103" t="s">
        <v>113</v>
      </c>
      <c r="E103" s="12">
        <v>6</v>
      </c>
      <c r="F103" s="12" t="s">
        <v>114</v>
      </c>
      <c r="G103" s="8">
        <v>0</v>
      </c>
      <c r="H103" s="8" t="s">
        <v>211</v>
      </c>
      <c r="I103" s="8" t="s">
        <v>147</v>
      </c>
      <c r="J103" s="8"/>
      <c r="K103" s="18" t="s">
        <v>187</v>
      </c>
    </row>
    <row r="104" spans="1:11" x14ac:dyDescent="0.25">
      <c r="A104" t="s">
        <v>234</v>
      </c>
      <c r="B104" s="52">
        <v>3</v>
      </c>
      <c r="C104" t="s">
        <v>112</v>
      </c>
      <c r="D104" t="s">
        <v>130</v>
      </c>
      <c r="E104" s="12">
        <v>5</v>
      </c>
      <c r="F104" s="12" t="s">
        <v>114</v>
      </c>
      <c r="G104" s="8">
        <v>0</v>
      </c>
      <c r="H104" s="8" t="s">
        <v>211</v>
      </c>
      <c r="I104" s="8" t="s">
        <v>151</v>
      </c>
      <c r="K104" s="18" t="s">
        <v>258</v>
      </c>
    </row>
    <row r="105" spans="1:11" x14ac:dyDescent="0.25">
      <c r="A105" t="s">
        <v>233</v>
      </c>
      <c r="B105" s="52">
        <v>3</v>
      </c>
      <c r="C105" t="s">
        <v>119</v>
      </c>
      <c r="D105" t="s">
        <v>130</v>
      </c>
      <c r="E105" s="12">
        <v>6</v>
      </c>
      <c r="F105" s="12" t="s">
        <v>114</v>
      </c>
      <c r="G105" s="8">
        <v>1</v>
      </c>
      <c r="H105" s="8" t="s">
        <v>213</v>
      </c>
      <c r="I105" s="8" t="s">
        <v>153</v>
      </c>
      <c r="K105" s="18" t="s">
        <v>232</v>
      </c>
    </row>
    <row r="106" spans="1:11" x14ac:dyDescent="0.25">
      <c r="A106" t="s">
        <v>192</v>
      </c>
      <c r="B106" s="52">
        <v>3</v>
      </c>
      <c r="C106" t="s">
        <v>128</v>
      </c>
      <c r="D106" t="s">
        <v>130</v>
      </c>
      <c r="E106" s="12">
        <v>5</v>
      </c>
      <c r="F106" s="12" t="s">
        <v>114</v>
      </c>
      <c r="G106" s="8">
        <v>0</v>
      </c>
      <c r="H106" s="8" t="s">
        <v>213</v>
      </c>
      <c r="I106" s="8" t="s">
        <v>153</v>
      </c>
      <c r="J106" s="8"/>
      <c r="K106" s="18" t="s">
        <v>197</v>
      </c>
    </row>
    <row r="107" spans="1:11" x14ac:dyDescent="0.25">
      <c r="A107" t="s">
        <v>290</v>
      </c>
      <c r="B107" s="52">
        <v>3</v>
      </c>
      <c r="C107" t="s">
        <v>128</v>
      </c>
      <c r="D107" t="s">
        <v>131</v>
      </c>
      <c r="E107" s="12">
        <v>5</v>
      </c>
      <c r="F107" s="12" t="s">
        <v>129</v>
      </c>
      <c r="G107" s="8">
        <v>0</v>
      </c>
      <c r="H107" s="8" t="s">
        <v>213</v>
      </c>
      <c r="I107" s="8" t="s">
        <v>152</v>
      </c>
      <c r="K107" s="18" t="s">
        <v>252</v>
      </c>
    </row>
    <row r="108" spans="1:11" x14ac:dyDescent="0.25">
      <c r="A108" t="s">
        <v>251</v>
      </c>
      <c r="B108" s="52">
        <v>3</v>
      </c>
      <c r="C108" t="s">
        <v>119</v>
      </c>
      <c r="D108" t="s">
        <v>131</v>
      </c>
      <c r="E108" s="12">
        <v>7</v>
      </c>
      <c r="F108" s="12" t="s">
        <v>114</v>
      </c>
      <c r="G108" s="8">
        <v>1</v>
      </c>
      <c r="H108" s="8" t="s">
        <v>215</v>
      </c>
      <c r="I108" s="8" t="s">
        <v>150</v>
      </c>
      <c r="K108" s="18" t="s">
        <v>253</v>
      </c>
    </row>
    <row r="109" spans="1:11" x14ac:dyDescent="0.25">
      <c r="A109" t="s">
        <v>193</v>
      </c>
      <c r="B109" s="52">
        <v>3</v>
      </c>
      <c r="C109" t="s">
        <v>112</v>
      </c>
      <c r="D109" t="s">
        <v>131</v>
      </c>
      <c r="E109" s="12">
        <v>9</v>
      </c>
      <c r="F109" s="12" t="s">
        <v>114</v>
      </c>
      <c r="G109" s="8">
        <v>0</v>
      </c>
      <c r="H109" s="8" t="s">
        <v>209</v>
      </c>
      <c r="I109" s="8" t="s">
        <v>147</v>
      </c>
      <c r="J109" s="8"/>
      <c r="K109" s="18" t="s">
        <v>188</v>
      </c>
    </row>
    <row r="110" spans="1:11" x14ac:dyDescent="0.25">
      <c r="A110" t="s">
        <v>291</v>
      </c>
      <c r="B110" s="52">
        <v>3</v>
      </c>
      <c r="C110" t="s">
        <v>119</v>
      </c>
      <c r="D110" t="s">
        <v>132</v>
      </c>
      <c r="E110" s="12">
        <v>8</v>
      </c>
      <c r="F110" s="12" t="s">
        <v>114</v>
      </c>
      <c r="G110" s="8">
        <v>1</v>
      </c>
      <c r="H110" s="8" t="s">
        <v>211</v>
      </c>
      <c r="I110" s="8" t="s">
        <v>147</v>
      </c>
      <c r="K110" s="18" t="s">
        <v>254</v>
      </c>
    </row>
    <row r="111" spans="1:11" x14ac:dyDescent="0.25">
      <c r="B111" s="52">
        <v>3</v>
      </c>
      <c r="D111" t="s">
        <v>132</v>
      </c>
      <c r="E111" s="12"/>
      <c r="F111" s="12"/>
      <c r="G111" s="8">
        <v>0</v>
      </c>
      <c r="H111" s="8"/>
      <c r="I111" s="8" t="s">
        <v>156</v>
      </c>
      <c r="J111" t="s">
        <v>127</v>
      </c>
      <c r="K111" s="18"/>
    </row>
    <row r="112" spans="1:11" x14ac:dyDescent="0.25">
      <c r="A112" t="s">
        <v>292</v>
      </c>
      <c r="B112" s="52">
        <v>3</v>
      </c>
      <c r="C112" t="s">
        <v>112</v>
      </c>
      <c r="D112" t="s">
        <v>132</v>
      </c>
      <c r="E112" s="12">
        <v>8</v>
      </c>
      <c r="F112" s="12" t="s">
        <v>114</v>
      </c>
      <c r="G112" s="8">
        <v>0</v>
      </c>
      <c r="H112" s="8" t="s">
        <v>211</v>
      </c>
      <c r="I112" s="8" t="s">
        <v>147</v>
      </c>
      <c r="K112" s="18" t="s">
        <v>255</v>
      </c>
    </row>
    <row r="113" spans="1:11" x14ac:dyDescent="0.25">
      <c r="A113" t="s">
        <v>204</v>
      </c>
      <c r="B113" s="52">
        <v>3</v>
      </c>
      <c r="C113" t="s">
        <v>119</v>
      </c>
      <c r="D113" t="s">
        <v>132</v>
      </c>
      <c r="E113" s="12">
        <v>6</v>
      </c>
      <c r="F113" s="12" t="s">
        <v>114</v>
      </c>
      <c r="G113" s="8">
        <v>0</v>
      </c>
      <c r="H113" s="8" t="s">
        <v>212</v>
      </c>
      <c r="I113" s="8" t="s">
        <v>151</v>
      </c>
      <c r="K113" s="18" t="s">
        <v>205</v>
      </c>
    </row>
    <row r="114" spans="1:11" x14ac:dyDescent="0.25">
      <c r="B114" s="52">
        <v>3</v>
      </c>
      <c r="C114" t="s">
        <v>112</v>
      </c>
      <c r="D114" t="s">
        <v>133</v>
      </c>
      <c r="E114" s="12"/>
      <c r="F114" s="12" t="s">
        <v>114</v>
      </c>
      <c r="G114" s="8">
        <v>0</v>
      </c>
      <c r="H114" s="8"/>
      <c r="I114" s="8" t="s">
        <v>149</v>
      </c>
      <c r="J114" t="s">
        <v>127</v>
      </c>
      <c r="K114" s="18"/>
    </row>
    <row r="115" spans="1:11" x14ac:dyDescent="0.25">
      <c r="A115" t="s">
        <v>246</v>
      </c>
      <c r="B115" s="52">
        <v>3</v>
      </c>
      <c r="C115" t="s">
        <v>119</v>
      </c>
      <c r="D115" t="s">
        <v>133</v>
      </c>
      <c r="E115" s="12">
        <v>7</v>
      </c>
      <c r="F115" s="12" t="s">
        <v>114</v>
      </c>
      <c r="G115" s="8">
        <v>1</v>
      </c>
      <c r="H115" s="8" t="s">
        <v>213</v>
      </c>
      <c r="I115" s="8" t="s">
        <v>156</v>
      </c>
      <c r="K115" s="18" t="s">
        <v>250</v>
      </c>
    </row>
    <row r="116" spans="1:11" x14ac:dyDescent="0.25">
      <c r="A116" t="s">
        <v>259</v>
      </c>
      <c r="B116" s="52">
        <v>3</v>
      </c>
      <c r="C116" t="s">
        <v>119</v>
      </c>
      <c r="D116" t="s">
        <v>133</v>
      </c>
      <c r="E116" s="12">
        <v>6</v>
      </c>
      <c r="F116" s="12" t="s">
        <v>114</v>
      </c>
      <c r="G116" s="8">
        <v>0</v>
      </c>
      <c r="H116" s="8" t="s">
        <v>212</v>
      </c>
      <c r="I116" s="8" t="s">
        <v>150</v>
      </c>
      <c r="J116" s="8"/>
      <c r="K116" s="18" t="s">
        <v>260</v>
      </c>
    </row>
    <row r="117" spans="1:11" x14ac:dyDescent="0.25">
      <c r="A117" t="s">
        <v>194</v>
      </c>
      <c r="B117" s="52">
        <v>3</v>
      </c>
      <c r="C117" t="s">
        <v>119</v>
      </c>
      <c r="D117" t="s">
        <v>133</v>
      </c>
      <c r="E117" s="12"/>
      <c r="F117" s="12" t="s">
        <v>114</v>
      </c>
      <c r="G117" s="8">
        <v>0</v>
      </c>
      <c r="H117" s="8" t="s">
        <v>210</v>
      </c>
      <c r="I117" s="8" t="s">
        <v>147</v>
      </c>
      <c r="J117" s="8"/>
      <c r="K117" s="18" t="s">
        <v>189</v>
      </c>
    </row>
    <row r="118" spans="1:11" x14ac:dyDescent="0.25">
      <c r="A118" t="s">
        <v>195</v>
      </c>
      <c r="B118" s="52">
        <v>3</v>
      </c>
      <c r="C118" t="s">
        <v>128</v>
      </c>
      <c r="D118" t="s">
        <v>133</v>
      </c>
      <c r="E118" s="12">
        <v>5</v>
      </c>
      <c r="F118" s="12" t="s">
        <v>114</v>
      </c>
      <c r="G118" s="8">
        <v>0</v>
      </c>
      <c r="H118" s="8" t="s">
        <v>213</v>
      </c>
      <c r="I118" s="8" t="s">
        <v>153</v>
      </c>
      <c r="J118" s="8"/>
      <c r="K118" s="18" t="s">
        <v>231</v>
      </c>
    </row>
    <row r="119" spans="1:11" x14ac:dyDescent="0.25">
      <c r="B119" s="52">
        <v>3</v>
      </c>
      <c r="C119" t="s">
        <v>112</v>
      </c>
      <c r="D119" t="s">
        <v>134</v>
      </c>
      <c r="E119" s="12">
        <v>5</v>
      </c>
      <c r="F119" s="12" t="s">
        <v>114</v>
      </c>
      <c r="G119" s="8">
        <v>0</v>
      </c>
      <c r="H119" s="8" t="s">
        <v>215</v>
      </c>
      <c r="I119" s="8" t="s">
        <v>152</v>
      </c>
      <c r="K119" s="18" t="s">
        <v>299</v>
      </c>
    </row>
    <row r="120" spans="1:11" x14ac:dyDescent="0.25">
      <c r="A120" t="s">
        <v>293</v>
      </c>
      <c r="B120" s="52">
        <v>3</v>
      </c>
      <c r="C120" t="s">
        <v>128</v>
      </c>
      <c r="D120" t="s">
        <v>134</v>
      </c>
      <c r="E120" s="12">
        <v>3</v>
      </c>
      <c r="F120" s="12" t="s">
        <v>129</v>
      </c>
      <c r="G120" s="8">
        <v>0</v>
      </c>
      <c r="H120" s="8" t="s">
        <v>210</v>
      </c>
      <c r="I120" s="8" t="s">
        <v>156</v>
      </c>
      <c r="K120" s="18" t="s">
        <v>245</v>
      </c>
    </row>
    <row r="121" spans="1:11" x14ac:dyDescent="0.25">
      <c r="B121" s="52">
        <v>3</v>
      </c>
      <c r="C121" t="s">
        <v>119</v>
      </c>
      <c r="D121" t="s">
        <v>134</v>
      </c>
      <c r="E121" s="12"/>
      <c r="F121" s="12"/>
      <c r="G121" s="8">
        <v>0</v>
      </c>
      <c r="H121" s="8"/>
      <c r="I121" s="8" t="s">
        <v>150</v>
      </c>
      <c r="J121" t="s">
        <v>127</v>
      </c>
      <c r="K121" s="18"/>
    </row>
    <row r="122" spans="1:11" x14ac:dyDescent="0.25">
      <c r="A122" t="s">
        <v>248</v>
      </c>
      <c r="B122" s="52">
        <v>3</v>
      </c>
      <c r="C122" t="s">
        <v>128</v>
      </c>
      <c r="D122" t="s">
        <v>136</v>
      </c>
      <c r="E122" s="12">
        <v>6</v>
      </c>
      <c r="F122" s="12" t="s">
        <v>114</v>
      </c>
      <c r="G122" s="8">
        <v>0</v>
      </c>
      <c r="H122" s="8" t="s">
        <v>213</v>
      </c>
      <c r="I122" s="8" t="s">
        <v>147</v>
      </c>
      <c r="K122" s="18" t="s">
        <v>249</v>
      </c>
    </row>
    <row r="123" spans="1:11" x14ac:dyDescent="0.25">
      <c r="B123" s="52">
        <v>3</v>
      </c>
      <c r="D123" t="s">
        <v>136</v>
      </c>
      <c r="E123" s="12"/>
      <c r="F123" s="12"/>
      <c r="G123" s="8">
        <v>0</v>
      </c>
      <c r="H123" s="8"/>
      <c r="I123" s="8" t="s">
        <v>156</v>
      </c>
      <c r="J123" t="s">
        <v>127</v>
      </c>
      <c r="K123" s="18"/>
    </row>
    <row r="124" spans="1:11" x14ac:dyDescent="0.25">
      <c r="B124" s="52">
        <v>3</v>
      </c>
      <c r="D124" t="s">
        <v>136</v>
      </c>
      <c r="E124" s="12"/>
      <c r="F124" s="12"/>
      <c r="G124" s="8">
        <v>0</v>
      </c>
      <c r="H124" s="8"/>
      <c r="I124" s="8" t="s">
        <v>153</v>
      </c>
      <c r="J124" t="s">
        <v>127</v>
      </c>
      <c r="K124" s="18"/>
    </row>
    <row r="125" spans="1:11" x14ac:dyDescent="0.25">
      <c r="B125" s="52">
        <v>3</v>
      </c>
      <c r="C125" t="s">
        <v>128</v>
      </c>
      <c r="D125" t="s">
        <v>135</v>
      </c>
      <c r="E125" s="12"/>
      <c r="F125" s="12"/>
      <c r="G125" s="8">
        <v>0</v>
      </c>
      <c r="H125" s="8"/>
      <c r="I125" s="8" t="s">
        <v>149</v>
      </c>
      <c r="J125" t="s">
        <v>239</v>
      </c>
      <c r="K125" s="18"/>
    </row>
    <row r="126" spans="1:11" x14ac:dyDescent="0.25">
      <c r="B126" s="52">
        <v>3</v>
      </c>
      <c r="D126" t="s">
        <v>135</v>
      </c>
      <c r="E126" s="12"/>
      <c r="F126" s="12"/>
      <c r="G126" s="8">
        <v>0</v>
      </c>
      <c r="H126" s="8"/>
      <c r="I126" s="8" t="s">
        <v>149</v>
      </c>
      <c r="J126" t="s">
        <v>127</v>
      </c>
      <c r="K126" s="18"/>
    </row>
    <row r="127" spans="1:11" x14ac:dyDescent="0.25">
      <c r="A127" t="s">
        <v>196</v>
      </c>
      <c r="B127" s="52">
        <v>3</v>
      </c>
      <c r="C127" t="s">
        <v>119</v>
      </c>
      <c r="D127" t="s">
        <v>135</v>
      </c>
      <c r="E127" s="12">
        <v>6</v>
      </c>
      <c r="F127" s="12" t="s">
        <v>114</v>
      </c>
      <c r="G127" s="8">
        <v>0</v>
      </c>
      <c r="H127" s="8" t="s">
        <v>210</v>
      </c>
      <c r="I127" s="8" t="s">
        <v>147</v>
      </c>
      <c r="J127" s="8"/>
      <c r="K127" s="18" t="s">
        <v>190</v>
      </c>
    </row>
    <row r="128" spans="1:11" x14ac:dyDescent="0.25">
      <c r="A128" t="s">
        <v>321</v>
      </c>
      <c r="B128" s="52">
        <v>3</v>
      </c>
      <c r="C128" t="s">
        <v>128</v>
      </c>
      <c r="D128" t="s">
        <v>137</v>
      </c>
      <c r="E128" s="12">
        <v>5</v>
      </c>
      <c r="F128" s="12" t="s">
        <v>114</v>
      </c>
      <c r="G128" s="8">
        <v>0</v>
      </c>
      <c r="H128" s="8" t="s">
        <v>210</v>
      </c>
      <c r="I128" s="8" t="s">
        <v>153</v>
      </c>
      <c r="K128" s="18" t="s">
        <v>311</v>
      </c>
    </row>
    <row r="129" spans="1:11" x14ac:dyDescent="0.25">
      <c r="B129" s="52">
        <v>3</v>
      </c>
      <c r="D129" t="s">
        <v>137</v>
      </c>
      <c r="E129" s="12"/>
      <c r="F129" s="12"/>
      <c r="G129" s="8">
        <v>0</v>
      </c>
      <c r="H129" s="8"/>
      <c r="I129" s="8" t="s">
        <v>147</v>
      </c>
      <c r="J129" t="s">
        <v>127</v>
      </c>
      <c r="K129" s="18"/>
    </row>
    <row r="130" spans="1:11" x14ac:dyDescent="0.25">
      <c r="B130" s="52">
        <v>3</v>
      </c>
      <c r="D130" t="s">
        <v>137</v>
      </c>
      <c r="E130" s="12"/>
      <c r="F130" s="12"/>
      <c r="G130" s="8">
        <v>0</v>
      </c>
      <c r="H130" s="8"/>
      <c r="I130" s="8" t="s">
        <v>156</v>
      </c>
      <c r="J130" t="s">
        <v>127</v>
      </c>
      <c r="K130" s="18"/>
    </row>
    <row r="131" spans="1:11" x14ac:dyDescent="0.25">
      <c r="B131" s="52">
        <v>1</v>
      </c>
      <c r="D131" t="s">
        <v>113</v>
      </c>
      <c r="E131" s="12"/>
      <c r="F131" s="12" t="s">
        <v>297</v>
      </c>
      <c r="G131" s="8">
        <v>0</v>
      </c>
      <c r="H131" s="8"/>
      <c r="I131" s="8"/>
      <c r="J131" t="s">
        <v>127</v>
      </c>
      <c r="K131" s="18"/>
    </row>
    <row r="132" spans="1:11" x14ac:dyDescent="0.25">
      <c r="B132" s="52">
        <v>1</v>
      </c>
      <c r="D132" t="s">
        <v>130</v>
      </c>
      <c r="E132" s="12"/>
      <c r="F132" s="12" t="s">
        <v>297</v>
      </c>
      <c r="G132" s="8">
        <v>0</v>
      </c>
      <c r="H132" s="8"/>
      <c r="I132" s="8"/>
      <c r="J132" t="s">
        <v>127</v>
      </c>
      <c r="K132" s="18"/>
    </row>
    <row r="133" spans="1:11" x14ac:dyDescent="0.25">
      <c r="A133" t="s">
        <v>313</v>
      </c>
      <c r="B133" s="52">
        <v>1</v>
      </c>
      <c r="C133" t="s">
        <v>119</v>
      </c>
      <c r="D133" t="s">
        <v>131</v>
      </c>
      <c r="E133" s="12">
        <v>4</v>
      </c>
      <c r="F133" s="12" t="s">
        <v>297</v>
      </c>
      <c r="G133" s="8">
        <v>1</v>
      </c>
      <c r="H133" s="8" t="s">
        <v>212</v>
      </c>
      <c r="I133" s="8" t="s">
        <v>150</v>
      </c>
      <c r="K133" s="18" t="s">
        <v>308</v>
      </c>
    </row>
    <row r="134" spans="1:11" x14ac:dyDescent="0.25">
      <c r="A134" t="s">
        <v>312</v>
      </c>
      <c r="B134" s="52">
        <v>1</v>
      </c>
      <c r="C134" t="s">
        <v>112</v>
      </c>
      <c r="D134" t="s">
        <v>132</v>
      </c>
      <c r="E134" s="12">
        <v>3</v>
      </c>
      <c r="F134" s="12" t="s">
        <v>297</v>
      </c>
      <c r="G134" s="8">
        <v>0</v>
      </c>
      <c r="H134" s="8" t="s">
        <v>212</v>
      </c>
      <c r="I134" s="8" t="s">
        <v>150</v>
      </c>
      <c r="K134" s="18" t="s">
        <v>298</v>
      </c>
    </row>
    <row r="135" spans="1:11" x14ac:dyDescent="0.25">
      <c r="A135" t="s">
        <v>302</v>
      </c>
      <c r="B135" s="52">
        <v>1</v>
      </c>
      <c r="C135" t="s">
        <v>128</v>
      </c>
      <c r="D135" t="s">
        <v>133</v>
      </c>
      <c r="E135" s="12">
        <v>4</v>
      </c>
      <c r="F135" s="12" t="s">
        <v>297</v>
      </c>
      <c r="G135" s="8">
        <v>0</v>
      </c>
      <c r="H135" s="8" t="s">
        <v>213</v>
      </c>
      <c r="I135" s="8" t="s">
        <v>156</v>
      </c>
      <c r="K135" s="18" t="s">
        <v>303</v>
      </c>
    </row>
    <row r="136" spans="1:11" x14ac:dyDescent="0.25">
      <c r="B136" s="52">
        <v>1</v>
      </c>
      <c r="D136" t="s">
        <v>134</v>
      </c>
      <c r="E136" s="12"/>
      <c r="F136" s="12" t="s">
        <v>297</v>
      </c>
      <c r="G136" s="8">
        <v>0</v>
      </c>
      <c r="H136" s="8"/>
      <c r="I136" s="8"/>
      <c r="J136" t="s">
        <v>127</v>
      </c>
      <c r="K136" s="18"/>
    </row>
    <row r="137" spans="1:11" x14ac:dyDescent="0.25">
      <c r="B137" s="52">
        <v>1</v>
      </c>
      <c r="D137" t="s">
        <v>136</v>
      </c>
      <c r="E137" s="12"/>
      <c r="F137" s="12" t="s">
        <v>297</v>
      </c>
      <c r="G137" s="8">
        <v>0</v>
      </c>
      <c r="H137" s="8"/>
      <c r="I137" s="8"/>
      <c r="J137" t="s">
        <v>127</v>
      </c>
      <c r="K137" s="18"/>
    </row>
    <row r="138" spans="1:11" x14ac:dyDescent="0.25">
      <c r="B138" s="52">
        <v>1</v>
      </c>
      <c r="D138" t="s">
        <v>135</v>
      </c>
      <c r="E138" s="12"/>
      <c r="F138" s="12" t="s">
        <v>297</v>
      </c>
      <c r="G138" s="8">
        <v>0</v>
      </c>
      <c r="H138" s="8"/>
      <c r="I138" s="8"/>
      <c r="J138" t="s">
        <v>127</v>
      </c>
      <c r="K138" s="18"/>
    </row>
    <row r="139" spans="1:11" x14ac:dyDescent="0.25">
      <c r="B139" s="52">
        <v>1</v>
      </c>
      <c r="D139" t="s">
        <v>137</v>
      </c>
      <c r="E139" s="12"/>
      <c r="F139" s="12" t="s">
        <v>297</v>
      </c>
      <c r="G139" s="8">
        <v>0</v>
      </c>
      <c r="H139" s="8"/>
      <c r="I139" s="8"/>
      <c r="J139" t="s">
        <v>127</v>
      </c>
      <c r="K139" s="18"/>
    </row>
    <row r="140" spans="1:11" x14ac:dyDescent="0.25">
      <c r="A140" t="s">
        <v>304</v>
      </c>
      <c r="B140" s="52">
        <v>2</v>
      </c>
      <c r="C140" t="s">
        <v>112</v>
      </c>
      <c r="D140" t="s">
        <v>113</v>
      </c>
      <c r="E140" s="12">
        <v>7</v>
      </c>
      <c r="F140" s="12" t="s">
        <v>297</v>
      </c>
      <c r="G140" s="8">
        <v>0</v>
      </c>
      <c r="H140" s="8" t="s">
        <v>212</v>
      </c>
      <c r="I140" s="8" t="s">
        <v>147</v>
      </c>
      <c r="K140" s="18" t="s">
        <v>305</v>
      </c>
    </row>
    <row r="141" spans="1:11" x14ac:dyDescent="0.25">
      <c r="B141" s="52">
        <v>2</v>
      </c>
      <c r="D141" t="s">
        <v>130</v>
      </c>
      <c r="E141" s="12"/>
      <c r="F141" s="12" t="s">
        <v>297</v>
      </c>
      <c r="G141" s="8">
        <v>0</v>
      </c>
      <c r="H141" s="8"/>
      <c r="I141" s="8"/>
      <c r="J141" t="s">
        <v>127</v>
      </c>
      <c r="K141" s="18"/>
    </row>
    <row r="142" spans="1:11" x14ac:dyDescent="0.25">
      <c r="B142" s="52">
        <v>2</v>
      </c>
      <c r="D142" t="s">
        <v>131</v>
      </c>
      <c r="E142" s="12"/>
      <c r="F142" s="12" t="s">
        <v>297</v>
      </c>
      <c r="G142" s="8">
        <v>0</v>
      </c>
      <c r="H142" s="8"/>
      <c r="I142" s="8"/>
      <c r="J142" t="s">
        <v>127</v>
      </c>
      <c r="K142" s="18"/>
    </row>
    <row r="143" spans="1:11" x14ac:dyDescent="0.25">
      <c r="A143" t="s">
        <v>314</v>
      </c>
      <c r="B143" s="52">
        <v>2</v>
      </c>
      <c r="C143" t="s">
        <v>119</v>
      </c>
      <c r="D143" t="s">
        <v>132</v>
      </c>
      <c r="E143" s="12">
        <v>4</v>
      </c>
      <c r="F143" s="12" t="s">
        <v>297</v>
      </c>
      <c r="G143" s="8">
        <v>0</v>
      </c>
      <c r="H143" s="8" t="s">
        <v>212</v>
      </c>
      <c r="I143" s="8" t="s">
        <v>151</v>
      </c>
      <c r="K143" s="18" t="s">
        <v>315</v>
      </c>
    </row>
    <row r="144" spans="1:11" x14ac:dyDescent="0.25">
      <c r="A144" t="s">
        <v>317</v>
      </c>
      <c r="B144" s="52">
        <v>2</v>
      </c>
      <c r="C144" t="s">
        <v>119</v>
      </c>
      <c r="D144" t="s">
        <v>133</v>
      </c>
      <c r="E144" s="12">
        <v>6</v>
      </c>
      <c r="F144" s="12" t="s">
        <v>297</v>
      </c>
      <c r="G144" s="8">
        <v>0</v>
      </c>
      <c r="H144" s="8" t="s">
        <v>213</v>
      </c>
      <c r="I144" s="8" t="s">
        <v>156</v>
      </c>
      <c r="K144" s="18" t="s">
        <v>316</v>
      </c>
    </row>
    <row r="145" spans="1:11" x14ac:dyDescent="0.25">
      <c r="B145" s="52">
        <v>2</v>
      </c>
      <c r="D145" t="s">
        <v>134</v>
      </c>
      <c r="E145" s="12"/>
      <c r="F145" s="12" t="s">
        <v>297</v>
      </c>
      <c r="G145" s="8">
        <v>0</v>
      </c>
      <c r="H145" s="8"/>
      <c r="I145" s="8"/>
      <c r="J145" t="s">
        <v>127</v>
      </c>
      <c r="K145" s="18"/>
    </row>
    <row r="146" spans="1:11" x14ac:dyDescent="0.25">
      <c r="A146" t="s">
        <v>307</v>
      </c>
      <c r="B146" s="52">
        <v>2</v>
      </c>
      <c r="C146" t="s">
        <v>128</v>
      </c>
      <c r="D146" t="s">
        <v>136</v>
      </c>
      <c r="E146" s="12">
        <v>6</v>
      </c>
      <c r="F146" s="12" t="s">
        <v>297</v>
      </c>
      <c r="G146" s="8">
        <v>0</v>
      </c>
      <c r="H146" s="8" t="s">
        <v>210</v>
      </c>
      <c r="I146" s="8" t="s">
        <v>153</v>
      </c>
      <c r="K146" s="18" t="s">
        <v>306</v>
      </c>
    </row>
    <row r="147" spans="1:11" x14ac:dyDescent="0.25">
      <c r="A147" t="s">
        <v>319</v>
      </c>
      <c r="B147" s="52">
        <v>2</v>
      </c>
      <c r="C147" t="s">
        <v>128</v>
      </c>
      <c r="D147" t="s">
        <v>135</v>
      </c>
      <c r="E147" s="12">
        <v>7</v>
      </c>
      <c r="F147" s="12" t="s">
        <v>297</v>
      </c>
      <c r="G147" s="8">
        <v>0</v>
      </c>
      <c r="H147" s="8" t="s">
        <v>213</v>
      </c>
      <c r="I147" s="8" t="s">
        <v>156</v>
      </c>
      <c r="K147" s="18" t="s">
        <v>318</v>
      </c>
    </row>
    <row r="148" spans="1:11" x14ac:dyDescent="0.25">
      <c r="B148" s="52">
        <v>2</v>
      </c>
      <c r="D148" t="s">
        <v>137</v>
      </c>
      <c r="E148" s="12"/>
      <c r="F148" s="12" t="s">
        <v>297</v>
      </c>
      <c r="G148" s="8">
        <v>0</v>
      </c>
      <c r="H148" s="8"/>
      <c r="I148" s="8"/>
      <c r="J148" t="s">
        <v>127</v>
      </c>
      <c r="K148" s="18"/>
    </row>
    <row r="149" spans="1:11" x14ac:dyDescent="0.25">
      <c r="B149" s="52">
        <v>3</v>
      </c>
      <c r="D149" t="s">
        <v>113</v>
      </c>
      <c r="E149" s="12"/>
      <c r="F149" s="12" t="s">
        <v>297</v>
      </c>
      <c r="G149" s="8">
        <v>0</v>
      </c>
      <c r="H149" s="8"/>
      <c r="I149" s="8"/>
      <c r="J149" t="s">
        <v>127</v>
      </c>
      <c r="K149" s="18"/>
    </row>
    <row r="150" spans="1:11" x14ac:dyDescent="0.25">
      <c r="B150" s="52">
        <v>3</v>
      </c>
      <c r="D150" t="s">
        <v>130</v>
      </c>
      <c r="E150" s="12"/>
      <c r="F150" s="12" t="s">
        <v>297</v>
      </c>
      <c r="G150" s="8">
        <v>0</v>
      </c>
      <c r="H150" s="8"/>
      <c r="I150" s="8"/>
      <c r="J150" t="s">
        <v>127</v>
      </c>
      <c r="K150" s="18"/>
    </row>
    <row r="151" spans="1:11" x14ac:dyDescent="0.25">
      <c r="B151" s="52">
        <v>3</v>
      </c>
      <c r="D151" t="s">
        <v>131</v>
      </c>
      <c r="E151" s="12"/>
      <c r="F151" s="12" t="s">
        <v>297</v>
      </c>
      <c r="G151" s="8">
        <v>0</v>
      </c>
      <c r="H151" s="8"/>
      <c r="I151" s="8"/>
      <c r="J151" t="s">
        <v>127</v>
      </c>
      <c r="K151" s="18"/>
    </row>
    <row r="152" spans="1:11" x14ac:dyDescent="0.25">
      <c r="B152" s="52">
        <v>3</v>
      </c>
      <c r="D152" t="s">
        <v>132</v>
      </c>
      <c r="E152" s="12"/>
      <c r="F152" s="12" t="s">
        <v>297</v>
      </c>
      <c r="G152" s="8">
        <v>0</v>
      </c>
      <c r="H152" s="8"/>
      <c r="I152" s="8"/>
      <c r="J152" t="s">
        <v>127</v>
      </c>
      <c r="K152" s="18"/>
    </row>
    <row r="153" spans="1:11" x14ac:dyDescent="0.25">
      <c r="A153" t="s">
        <v>320</v>
      </c>
      <c r="B153" s="52">
        <v>3</v>
      </c>
      <c r="C153" t="s">
        <v>119</v>
      </c>
      <c r="D153" t="s">
        <v>133</v>
      </c>
      <c r="E153" s="12">
        <v>3</v>
      </c>
      <c r="F153" s="12" t="s">
        <v>297</v>
      </c>
      <c r="G153" s="8">
        <v>0</v>
      </c>
      <c r="H153" s="8" t="s">
        <v>212</v>
      </c>
      <c r="I153" s="8" t="s">
        <v>150</v>
      </c>
      <c r="K153" s="18" t="s">
        <v>309</v>
      </c>
    </row>
    <row r="154" spans="1:11" x14ac:dyDescent="0.25">
      <c r="B154" s="52">
        <v>3</v>
      </c>
      <c r="D154" t="s">
        <v>134</v>
      </c>
      <c r="E154" s="12"/>
      <c r="F154" s="12" t="s">
        <v>297</v>
      </c>
      <c r="G154" s="8">
        <v>0</v>
      </c>
      <c r="H154" s="8"/>
      <c r="I154" s="8"/>
      <c r="J154" t="s">
        <v>127</v>
      </c>
      <c r="K154" s="18"/>
    </row>
    <row r="155" spans="1:11" x14ac:dyDescent="0.25">
      <c r="B155" s="52">
        <v>3</v>
      </c>
      <c r="D155" t="s">
        <v>136</v>
      </c>
      <c r="E155" s="12"/>
      <c r="F155" s="12" t="s">
        <v>297</v>
      </c>
      <c r="G155" s="8">
        <v>0</v>
      </c>
      <c r="H155" s="8"/>
      <c r="I155" s="8"/>
      <c r="J155" t="s">
        <v>127</v>
      </c>
      <c r="K155" s="18"/>
    </row>
    <row r="156" spans="1:11" x14ac:dyDescent="0.25">
      <c r="A156" t="s">
        <v>300</v>
      </c>
      <c r="B156" s="52">
        <v>3</v>
      </c>
      <c r="C156" t="s">
        <v>112</v>
      </c>
      <c r="D156" t="s">
        <v>135</v>
      </c>
      <c r="E156" s="12">
        <v>8</v>
      </c>
      <c r="F156" s="12" t="s">
        <v>297</v>
      </c>
      <c r="G156" s="8">
        <v>0</v>
      </c>
      <c r="H156" s="8" t="s">
        <v>212</v>
      </c>
      <c r="I156" s="8" t="s">
        <v>147</v>
      </c>
      <c r="K156" s="18" t="s">
        <v>301</v>
      </c>
    </row>
    <row r="157" spans="1:11" x14ac:dyDescent="0.25">
      <c r="B157" s="52">
        <v>3</v>
      </c>
      <c r="D157" t="s">
        <v>137</v>
      </c>
      <c r="E157" s="12"/>
      <c r="F157" s="12" t="s">
        <v>297</v>
      </c>
      <c r="G157" s="8">
        <v>0</v>
      </c>
      <c r="H157" s="8"/>
      <c r="I157" s="8"/>
      <c r="J157" t="s">
        <v>127</v>
      </c>
      <c r="K157" s="18"/>
    </row>
  </sheetData>
  <phoneticPr fontId="2" type="noConversion"/>
  <conditionalFormatting sqref="D2:D157">
    <cfRule type="cellIs" dxfId="8" priority="1" operator="equal">
      <formula>"Psy"</formula>
    </cfRule>
    <cfRule type="cellIs" dxfId="7" priority="2" operator="equal">
      <formula>"Nature"</formula>
    </cfRule>
    <cfRule type="cellIs" dxfId="6" priority="3" operator="equal">
      <formula>"Lumière"</formula>
    </cfRule>
    <cfRule type="cellIs" dxfId="5" priority="4" operator="equal">
      <formula>"Air"</formula>
    </cfRule>
    <cfRule type="cellIs" dxfId="4" priority="5" operator="equal">
      <formula>"Arcane"</formula>
    </cfRule>
    <cfRule type="cellIs" dxfId="3" priority="6" operator="equal">
      <formula>"Terre"</formula>
    </cfRule>
    <cfRule type="cellIs" dxfId="2" priority="7" operator="equal">
      <formula>"Foudre"</formula>
    </cfRule>
    <cfRule type="cellIs" dxfId="1" priority="8" operator="equal">
      <formula>"Glace"</formula>
    </cfRule>
    <cfRule type="cellIs" dxfId="0" priority="9" operator="equal">
      <formula>"Feu"</formula>
    </cfRule>
  </conditionalFormatting>
  <conditionalFormatting sqref="G2:G157">
    <cfRule type="iconSet" priority="29">
      <iconSet showValue="0">
        <cfvo type="percent" val="0"/>
        <cfvo type="num" val="1"/>
        <cfvo type="num" val="1"/>
      </iconSet>
    </cfRule>
  </conditionalFormatting>
  <dataValidations count="8">
    <dataValidation type="whole" allowBlank="1" showInputMessage="1" showErrorMessage="1" sqref="E128:E130 E2:E126" xr:uid="{926ABB28-7C95-4895-BA26-3FC2B1B6F99C}">
      <formula1>1</formula1>
      <formula2>12</formula2>
    </dataValidation>
    <dataValidation type="list" allowBlank="1" showInputMessage="1" showErrorMessage="1" sqref="G128:G132 G134:G157 G2:G126" xr:uid="{0105F68B-5297-4F59-AACA-7D9E1ADCC186}">
      <formula1>"0,1"</formula1>
    </dataValidation>
    <dataValidation type="list" allowBlank="1" showInputMessage="1" showErrorMessage="1" sqref="I2:I157" xr:uid="{54A592DA-6FD3-414F-B73B-222E181B653E}">
      <formula1>"Dégats,Buff,Debuff,Support,Tank,Mouvement,Utilitaire"</formula1>
    </dataValidation>
    <dataValidation type="list" allowBlank="1" showInputMessage="1" showErrorMessage="1" sqref="F2:F157" xr:uid="{BCC42DCF-378F-46EF-B0C7-D80C9353D24D}">
      <formula1>"action,canalisation,reaction,1 minute,10 minutes,1 heure"</formula1>
    </dataValidation>
    <dataValidation type="list" allowBlank="1" showInputMessage="1" showErrorMessage="1" sqref="B2:B157" xr:uid="{55BE0BBD-2D65-4A63-BA60-CD4CB1D0D558}">
      <formula1>"1,2,3"</formula1>
    </dataValidation>
    <dataValidation type="list" allowBlank="1" showInputMessage="1" showErrorMessage="1" sqref="D2:D157" xr:uid="{BBF80C9C-ADB1-4A2A-93E8-4B1D1A4D1406}">
      <formula1>"Feu,Glace,Foudre,Terre,Arcane,Air,Lumière,Nature,Psy"</formula1>
    </dataValidation>
    <dataValidation type="list" allowBlank="1" showInputMessage="1" showErrorMessage="1" sqref="H2:H157" xr:uid="{C2790D56-B540-4EB5-88F3-A9AF5DD41752}">
      <formula1>"Toucher,Personnel,3 cases,6 cases,9 cases,12 cases,18 cases,Spécial"</formula1>
    </dataValidation>
    <dataValidation type="list" allowBlank="1" showInputMessage="1" showErrorMessage="1" sqref="C2:C157" xr:uid="{5550D146-DEBC-4E75-B1B8-D4ECC81EAEEE}">
      <formula1>"Savoir,Precision,Instinct"</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Peace</cp:lastModifiedBy>
  <dcterms:created xsi:type="dcterms:W3CDTF">2024-02-07T20:50:05Z</dcterms:created>
  <dcterms:modified xsi:type="dcterms:W3CDTF">2026-02-15T10:10:15Z</dcterms:modified>
</cp:coreProperties>
</file>